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Chuzhinova\Documents\Все прайс-листы\"/>
    </mc:Choice>
  </mc:AlternateContent>
  <bookViews>
    <workbookView xWindow="0" yWindow="0" windowWidth="20235" windowHeight="7545"/>
  </bookViews>
  <sheets>
    <sheet name="hydrangea 2022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'hydrangea 2022'!$A$22:$AM$333</definedName>
    <definedName name="ALVPRX" localSheetId="0">#REF!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>#REF!</definedName>
    <definedName name="canada">'[1]канадские рабочий 1'!$A$10:$O$107</definedName>
    <definedName name="cher">#REF!</definedName>
    <definedName name="cheras">#REF!</definedName>
    <definedName name="cherp">#REF!</definedName>
    <definedName name="chertab">#REF!</definedName>
    <definedName name="CHUR">#REF!</definedName>
    <definedName name="clem">#REF!</definedName>
    <definedName name="clemat">#REF!</definedName>
    <definedName name="clemlem">#REF!</definedName>
    <definedName name="clemtab">#REF!</definedName>
    <definedName name="COMPALV" localSheetId="0">#REF!</definedName>
    <definedName name="COMPALV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>#REF!</definedName>
    <definedName name="ffive">#REF!</definedName>
    <definedName name="fin">[2]Лист2!$A$1:$C$339</definedName>
    <definedName name="final">[2]Лист2!$A$2:$B$339</definedName>
    <definedName name="five">#REF!</definedName>
    <definedName name="form">#REF!</definedName>
    <definedName name="ger">#REF!</definedName>
    <definedName name="ggrt">#REF!</definedName>
    <definedName name="gid">#REF!</definedName>
    <definedName name="gidd">#REF!</definedName>
    <definedName name="gir">#REF!</definedName>
    <definedName name="girt">#REF!</definedName>
    <definedName name="girthug">#REF!</definedName>
    <definedName name="gorr">#REF!</definedName>
    <definedName name="gort">#REF!</definedName>
    <definedName name="gort1">#REF!</definedName>
    <definedName name="gorten">#REF!</definedName>
    <definedName name="gortg">#REF!</definedName>
    <definedName name="gorth">#REF!</definedName>
    <definedName name="gortk">#REF!</definedName>
    <definedName name="gortp">#REF!</definedName>
    <definedName name="gorts">#REF!</definedName>
    <definedName name="gortt">#REF!</definedName>
    <definedName name="gorttt">#REF!</definedName>
    <definedName name="grot">#REF!</definedName>
    <definedName name="grt">#REF!</definedName>
    <definedName name="grtt">#REF!</definedName>
    <definedName name="gurt">'hydrangea 2022'!$C$22:$D$179</definedName>
    <definedName name="gurtt">#REF!</definedName>
    <definedName name="hostjan">#REF!</definedName>
    <definedName name="hugenfeb">#REF!</definedName>
    <definedName name="hugenjan">#REF!</definedName>
    <definedName name="HYDNUM" localSheetId="0">#REF!</definedName>
    <definedName name="HYDNUM">#REF!</definedName>
    <definedName name="itog">#REF!</definedName>
    <definedName name="kl">#REF!</definedName>
    <definedName name="klast">#REF!</definedName>
    <definedName name="klematisjan">#REF!</definedName>
    <definedName name="klient">#REF!</definedName>
    <definedName name="liljan">#REF!</definedName>
    <definedName name="neg">#REF!</definedName>
    <definedName name="negot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ks">#REF!</definedName>
    <definedName name="oldart">#REF!</definedName>
    <definedName name="otkaz">#REF!</definedName>
    <definedName name="PDXCOMP" localSheetId="0">#REF!</definedName>
    <definedName name="PDXCOMP">#REF!</definedName>
    <definedName name="PDXSPR" localSheetId="0">[3]PDX!#REF!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onprice">#REF!</definedName>
    <definedName name="pips">#REF!</definedName>
    <definedName name="piu">#REF!</definedName>
    <definedName name="poinjan">#REF!</definedName>
    <definedName name="ppp">#REF!</definedName>
    <definedName name="pr">'hydrangea 2022'!$C$22:$F$293</definedName>
    <definedName name="prov">#REF!</definedName>
    <definedName name="ros">#REF!</definedName>
    <definedName name="rose">#REF!</definedName>
    <definedName name="roses">#REF!</definedName>
    <definedName name="ross">#REF!</definedName>
    <definedName name="ROYAL" localSheetId="0">#REF!</definedName>
    <definedName name="ROYAL">#REF!</definedName>
    <definedName name="rrr">#REF!</definedName>
    <definedName name="rs">#REF!</definedName>
    <definedName name="rus">#REF!</definedName>
    <definedName name="saj">#REF!</definedName>
    <definedName name="sajjan">#REF!</definedName>
    <definedName name="serbro">#REF!</definedName>
    <definedName name="serbros">#REF!</definedName>
    <definedName name="sk">#REF!</definedName>
    <definedName name="sklad">#REF!</definedName>
    <definedName name="st">#REF!</definedName>
    <definedName name="stk">#REF!</definedName>
    <definedName name="stock">#REF!</definedName>
    <definedName name="stock_">#REF!</definedName>
    <definedName name="stok" localSheetId="0">#REF!</definedName>
    <definedName name="stok">#REF!</definedName>
    <definedName name="stst">#REF!</definedName>
    <definedName name="tab" localSheetId="0">'hydrangea 2022'!$C$22:$D$22</definedName>
    <definedName name="tab">#REF!</definedName>
    <definedName name="table" localSheetId="0">#REF!</definedName>
    <definedName name="table">#REF!</definedName>
    <definedName name="table1">#REF!</definedName>
    <definedName name="table101">#REF!</definedName>
    <definedName name="table11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зкщмм">#REF!</definedName>
    <definedName name="пщкезш">#REF!</definedName>
    <definedName name="Склады" localSheetId="0">#REF!</definedName>
    <definedName name="Склады">#REF!</definedName>
    <definedName name="тд">#REF!</definedName>
    <definedName name="ыещл" localSheetId="0">#REF!</definedName>
    <definedName name="ыещл">#REF!</definedName>
    <definedName name="ылдфв">#REF!</definedName>
  </definedNames>
  <calcPr calcId="162913"/>
</workbook>
</file>

<file path=xl/calcChain.xml><?xml version="1.0" encoding="utf-8"?>
<calcChain xmlns="http://schemas.openxmlformats.org/spreadsheetml/2006/main">
  <c r="N323" i="1" l="1"/>
  <c r="P323" i="1" s="1"/>
  <c r="M323" i="1"/>
  <c r="H323" i="1"/>
  <c r="N324" i="1"/>
  <c r="P324" i="1" s="1"/>
  <c r="M324" i="1"/>
  <c r="H324" i="1"/>
  <c r="H280" i="1"/>
  <c r="N280" i="1"/>
  <c r="P280" i="1" s="1"/>
  <c r="M280" i="1"/>
  <c r="S14" i="1" l="1"/>
  <c r="S10" i="1"/>
  <c r="O10" i="1"/>
  <c r="O248" i="1"/>
  <c r="O246" i="1"/>
  <c r="H244" i="1"/>
  <c r="H242" i="1"/>
  <c r="N328" i="1"/>
  <c r="P328" i="1" s="1"/>
  <c r="M328" i="1"/>
  <c r="H328" i="1"/>
  <c r="O327" i="1"/>
  <c r="N327" i="1"/>
  <c r="M327" i="1"/>
  <c r="H327" i="1"/>
  <c r="O326" i="1"/>
  <c r="N326" i="1"/>
  <c r="M326" i="1"/>
  <c r="H326" i="1"/>
  <c r="O325" i="1"/>
  <c r="N325" i="1"/>
  <c r="M325" i="1"/>
  <c r="H325" i="1"/>
  <c r="N322" i="1"/>
  <c r="P322" i="1" s="1"/>
  <c r="M322" i="1"/>
  <c r="H322" i="1"/>
  <c r="O321" i="1"/>
  <c r="N321" i="1"/>
  <c r="M321" i="1"/>
  <c r="H321" i="1"/>
  <c r="O320" i="1"/>
  <c r="N320" i="1"/>
  <c r="M320" i="1"/>
  <c r="H320" i="1"/>
  <c r="O319" i="1"/>
  <c r="N319" i="1"/>
  <c r="M319" i="1"/>
  <c r="H319" i="1"/>
  <c r="O318" i="1"/>
  <c r="N318" i="1"/>
  <c r="M318" i="1"/>
  <c r="H318" i="1"/>
  <c r="O317" i="1"/>
  <c r="N317" i="1"/>
  <c r="M317" i="1"/>
  <c r="H317" i="1"/>
  <c r="O316" i="1"/>
  <c r="N316" i="1"/>
  <c r="M316" i="1"/>
  <c r="H316" i="1"/>
  <c r="O315" i="1"/>
  <c r="N315" i="1"/>
  <c r="M315" i="1"/>
  <c r="H315" i="1"/>
  <c r="O314" i="1"/>
  <c r="N314" i="1"/>
  <c r="M314" i="1"/>
  <c r="H314" i="1"/>
  <c r="N313" i="1"/>
  <c r="P313" i="1" s="1"/>
  <c r="M313" i="1"/>
  <c r="H313" i="1"/>
  <c r="O312" i="1"/>
  <c r="N312" i="1"/>
  <c r="M312" i="1"/>
  <c r="H312" i="1"/>
  <c r="N311" i="1"/>
  <c r="P311" i="1" s="1"/>
  <c r="M311" i="1"/>
  <c r="H311" i="1"/>
  <c r="O310" i="1"/>
  <c r="N310" i="1"/>
  <c r="M310" i="1"/>
  <c r="H310" i="1"/>
  <c r="O309" i="1"/>
  <c r="N309" i="1"/>
  <c r="M309" i="1"/>
  <c r="H309" i="1"/>
  <c r="O308" i="1"/>
  <c r="N308" i="1"/>
  <c r="M308" i="1"/>
  <c r="H308" i="1"/>
  <c r="O307" i="1"/>
  <c r="N307" i="1"/>
  <c r="M307" i="1"/>
  <c r="H307" i="1"/>
  <c r="O306" i="1"/>
  <c r="N306" i="1"/>
  <c r="M306" i="1"/>
  <c r="H306" i="1"/>
  <c r="O305" i="1"/>
  <c r="N305" i="1"/>
  <c r="M305" i="1"/>
  <c r="H305" i="1"/>
  <c r="O304" i="1"/>
  <c r="N304" i="1"/>
  <c r="M304" i="1"/>
  <c r="H304" i="1"/>
  <c r="O303" i="1"/>
  <c r="N303" i="1"/>
  <c r="M303" i="1"/>
  <c r="H303" i="1"/>
  <c r="N302" i="1"/>
  <c r="P302" i="1" s="1"/>
  <c r="M302" i="1"/>
  <c r="H302" i="1"/>
  <c r="N301" i="1"/>
  <c r="P301" i="1" s="1"/>
  <c r="M301" i="1"/>
  <c r="H301" i="1"/>
  <c r="N300" i="1"/>
  <c r="P300" i="1" s="1"/>
  <c r="M300" i="1"/>
  <c r="H300" i="1"/>
  <c r="N299" i="1"/>
  <c r="P299" i="1" s="1"/>
  <c r="M299" i="1"/>
  <c r="H299" i="1"/>
  <c r="N298" i="1"/>
  <c r="P298" i="1" s="1"/>
  <c r="M298" i="1"/>
  <c r="H298" i="1"/>
  <c r="O297" i="1"/>
  <c r="N297" i="1"/>
  <c r="M297" i="1"/>
  <c r="H297" i="1"/>
  <c r="N296" i="1"/>
  <c r="P296" i="1" s="1"/>
  <c r="M296" i="1"/>
  <c r="H296" i="1"/>
  <c r="O295" i="1"/>
  <c r="N295" i="1"/>
  <c r="M295" i="1"/>
  <c r="H295" i="1"/>
  <c r="O294" i="1"/>
  <c r="N294" i="1"/>
  <c r="M294" i="1"/>
  <c r="H294" i="1"/>
  <c r="O293" i="1"/>
  <c r="N293" i="1"/>
  <c r="M293" i="1"/>
  <c r="H293" i="1"/>
  <c r="O292" i="1"/>
  <c r="N292" i="1"/>
  <c r="M292" i="1"/>
  <c r="H292" i="1"/>
  <c r="O291" i="1"/>
  <c r="N291" i="1"/>
  <c r="M291" i="1"/>
  <c r="H291" i="1"/>
  <c r="O290" i="1"/>
  <c r="N290" i="1"/>
  <c r="M290" i="1"/>
  <c r="H290" i="1"/>
  <c r="O289" i="1"/>
  <c r="N289" i="1"/>
  <c r="M289" i="1"/>
  <c r="H289" i="1"/>
  <c r="N288" i="1"/>
  <c r="P288" i="1" s="1"/>
  <c r="M288" i="1"/>
  <c r="H288" i="1"/>
  <c r="O287" i="1"/>
  <c r="N287" i="1"/>
  <c r="M287" i="1"/>
  <c r="H287" i="1"/>
  <c r="O286" i="1"/>
  <c r="N286" i="1"/>
  <c r="M286" i="1"/>
  <c r="H286" i="1"/>
  <c r="O285" i="1"/>
  <c r="N285" i="1"/>
  <c r="M285" i="1"/>
  <c r="H285" i="1"/>
  <c r="N284" i="1"/>
  <c r="P284" i="1" s="1"/>
  <c r="M284" i="1"/>
  <c r="H284" i="1"/>
  <c r="O283" i="1"/>
  <c r="N283" i="1"/>
  <c r="M283" i="1"/>
  <c r="H283" i="1"/>
  <c r="O282" i="1"/>
  <c r="N282" i="1"/>
  <c r="M282" i="1"/>
  <c r="H282" i="1"/>
  <c r="N281" i="1"/>
  <c r="P281" i="1" s="1"/>
  <c r="M281" i="1"/>
  <c r="H281" i="1"/>
  <c r="N279" i="1"/>
  <c r="P279" i="1" s="1"/>
  <c r="M279" i="1"/>
  <c r="H279" i="1"/>
  <c r="O278" i="1"/>
  <c r="N278" i="1"/>
  <c r="M278" i="1"/>
  <c r="H278" i="1"/>
  <c r="O277" i="1"/>
  <c r="N277" i="1"/>
  <c r="M277" i="1"/>
  <c r="H277" i="1"/>
  <c r="O276" i="1"/>
  <c r="N276" i="1"/>
  <c r="M276" i="1"/>
  <c r="H276" i="1"/>
  <c r="O275" i="1"/>
  <c r="N275" i="1"/>
  <c r="M275" i="1"/>
  <c r="H275" i="1"/>
  <c r="O274" i="1"/>
  <c r="N274" i="1"/>
  <c r="M274" i="1"/>
  <c r="H274" i="1"/>
  <c r="O273" i="1"/>
  <c r="N273" i="1"/>
  <c r="M273" i="1"/>
  <c r="H273" i="1"/>
  <c r="O272" i="1"/>
  <c r="N272" i="1"/>
  <c r="M272" i="1"/>
  <c r="H272" i="1"/>
  <c r="O271" i="1"/>
  <c r="N271" i="1"/>
  <c r="M271" i="1"/>
  <c r="H271" i="1"/>
  <c r="N270" i="1"/>
  <c r="P270" i="1" s="1"/>
  <c r="M270" i="1"/>
  <c r="H270" i="1"/>
  <c r="O269" i="1"/>
  <c r="N269" i="1"/>
  <c r="M269" i="1"/>
  <c r="H269" i="1"/>
  <c r="O268" i="1"/>
  <c r="N268" i="1"/>
  <c r="M268" i="1"/>
  <c r="H268" i="1"/>
  <c r="O267" i="1"/>
  <c r="N267" i="1"/>
  <c r="M267" i="1"/>
  <c r="H267" i="1"/>
  <c r="O266" i="1"/>
  <c r="N266" i="1"/>
  <c r="M266" i="1"/>
  <c r="H266" i="1"/>
  <c r="O265" i="1"/>
  <c r="N265" i="1"/>
  <c r="M265" i="1"/>
  <c r="H265" i="1"/>
  <c r="N264" i="1"/>
  <c r="P264" i="1" s="1"/>
  <c r="M264" i="1"/>
  <c r="H264" i="1"/>
  <c r="N263" i="1"/>
  <c r="P263" i="1" s="1"/>
  <c r="M263" i="1"/>
  <c r="H263" i="1"/>
  <c r="N262" i="1"/>
  <c r="P262" i="1" s="1"/>
  <c r="M262" i="1"/>
  <c r="H262" i="1"/>
  <c r="N261" i="1"/>
  <c r="P261" i="1" s="1"/>
  <c r="M261" i="1"/>
  <c r="H261" i="1"/>
  <c r="O260" i="1"/>
  <c r="N260" i="1"/>
  <c r="M260" i="1"/>
  <c r="H260" i="1"/>
  <c r="O259" i="1"/>
  <c r="N259" i="1"/>
  <c r="M259" i="1"/>
  <c r="H259" i="1"/>
  <c r="O258" i="1"/>
  <c r="N258" i="1"/>
  <c r="M258" i="1"/>
  <c r="H258" i="1"/>
  <c r="O257" i="1"/>
  <c r="N257" i="1"/>
  <c r="M257" i="1"/>
  <c r="H257" i="1"/>
  <c r="N256" i="1"/>
  <c r="P256" i="1" s="1"/>
  <c r="M256" i="1"/>
  <c r="H256" i="1"/>
  <c r="O255" i="1"/>
  <c r="N255" i="1"/>
  <c r="M255" i="1"/>
  <c r="H255" i="1"/>
  <c r="N254" i="1"/>
  <c r="P254" i="1" s="1"/>
  <c r="M254" i="1"/>
  <c r="H254" i="1"/>
  <c r="O253" i="1"/>
  <c r="N253" i="1"/>
  <c r="M253" i="1"/>
  <c r="H253" i="1"/>
  <c r="O252" i="1"/>
  <c r="N252" i="1"/>
  <c r="M252" i="1"/>
  <c r="H252" i="1"/>
  <c r="O251" i="1"/>
  <c r="N251" i="1"/>
  <c r="M251" i="1"/>
  <c r="H251" i="1"/>
  <c r="O250" i="1"/>
  <c r="N250" i="1"/>
  <c r="M250" i="1"/>
  <c r="H250" i="1"/>
  <c r="N249" i="1"/>
  <c r="P249" i="1" s="1"/>
  <c r="M249" i="1"/>
  <c r="H249" i="1"/>
  <c r="N248" i="1"/>
  <c r="M248" i="1"/>
  <c r="H248" i="1"/>
  <c r="N247" i="1"/>
  <c r="P247" i="1" s="1"/>
  <c r="M247" i="1"/>
  <c r="H247" i="1"/>
  <c r="N246" i="1"/>
  <c r="M246" i="1"/>
  <c r="H246" i="1"/>
  <c r="N245" i="1"/>
  <c r="P245" i="1" s="1"/>
  <c r="M245" i="1"/>
  <c r="H245" i="1"/>
  <c r="N244" i="1"/>
  <c r="P244" i="1" s="1"/>
  <c r="M244" i="1"/>
  <c r="O243" i="1"/>
  <c r="N243" i="1"/>
  <c r="M243" i="1"/>
  <c r="H243" i="1"/>
  <c r="O242" i="1"/>
  <c r="N242" i="1"/>
  <c r="M242" i="1"/>
  <c r="P246" i="1" l="1"/>
  <c r="P271" i="1"/>
  <c r="P272" i="1"/>
  <c r="P289" i="1"/>
  <c r="P295" i="1"/>
  <c r="P243" i="1"/>
  <c r="P268" i="1"/>
  <c r="P283" i="1"/>
  <c r="P303" i="1"/>
  <c r="P305" i="1"/>
  <c r="P306" i="1"/>
  <c r="P307" i="1"/>
  <c r="P314" i="1"/>
  <c r="P317" i="1"/>
  <c r="P312" i="1"/>
  <c r="S11" i="1"/>
  <c r="P308" i="1"/>
  <c r="S12" i="1"/>
  <c r="P248" i="1"/>
  <c r="P257" i="1"/>
  <c r="P258" i="1"/>
  <c r="P259" i="1"/>
  <c r="P265" i="1"/>
  <c r="P266" i="1"/>
  <c r="P267" i="1"/>
  <c r="P273" i="1"/>
  <c r="P276" i="1"/>
  <c r="P278" i="1"/>
  <c r="P285" i="1"/>
  <c r="P290" i="1"/>
  <c r="P293" i="1"/>
  <c r="P251" i="1"/>
  <c r="P252" i="1"/>
  <c r="P253" i="1"/>
  <c r="P326" i="1"/>
  <c r="P327" i="1"/>
  <c r="P282" i="1"/>
  <c r="P297" i="1"/>
  <c r="P319" i="1"/>
  <c r="P320" i="1"/>
  <c r="P321" i="1"/>
  <c r="P242" i="1"/>
  <c r="P277" i="1"/>
  <c r="P294" i="1"/>
  <c r="P250" i="1"/>
  <c r="P318" i="1"/>
  <c r="P255" i="1"/>
  <c r="P260" i="1"/>
  <c r="P269" i="1"/>
  <c r="P274" i="1"/>
  <c r="P275" i="1"/>
  <c r="P286" i="1"/>
  <c r="P287" i="1"/>
  <c r="P291" i="1"/>
  <c r="P292" i="1"/>
  <c r="P325" i="1"/>
  <c r="P304" i="1"/>
  <c r="P309" i="1"/>
  <c r="P310" i="1"/>
  <c r="P315" i="1"/>
  <c r="P316" i="1"/>
  <c r="S13" i="1" l="1"/>
  <c r="O24" i="1"/>
  <c r="N24" i="1"/>
  <c r="M24" i="1"/>
  <c r="I24" i="1"/>
  <c r="P24" i="1" l="1"/>
  <c r="O240" i="1" l="1"/>
  <c r="O239" i="1"/>
  <c r="O238" i="1"/>
  <c r="O234" i="1"/>
  <c r="O233" i="1"/>
  <c r="O232" i="1"/>
  <c r="O231" i="1"/>
  <c r="O230" i="1"/>
  <c r="O228" i="1"/>
  <c r="O227" i="1"/>
  <c r="O226" i="1"/>
  <c r="O225" i="1"/>
  <c r="O221" i="1"/>
  <c r="O220" i="1"/>
  <c r="O218" i="1"/>
  <c r="O217" i="1"/>
  <c r="O216" i="1"/>
  <c r="O212" i="1"/>
  <c r="O210" i="1"/>
  <c r="O209" i="1"/>
  <c r="O206" i="1"/>
  <c r="O205" i="1"/>
  <c r="O203" i="1"/>
  <c r="O202" i="1"/>
  <c r="O201" i="1"/>
  <c r="O200" i="1"/>
  <c r="O197" i="1"/>
  <c r="O196" i="1"/>
  <c r="O195" i="1"/>
  <c r="O194" i="1"/>
  <c r="O191" i="1"/>
  <c r="O190" i="1"/>
  <c r="O186" i="1"/>
  <c r="O185" i="1"/>
  <c r="O184" i="1"/>
  <c r="O180" i="1"/>
  <c r="O178" i="1"/>
  <c r="O177" i="1"/>
  <c r="O175" i="1"/>
  <c r="O174" i="1"/>
  <c r="O172" i="1"/>
  <c r="O171" i="1"/>
  <c r="O169" i="1"/>
  <c r="O166" i="1"/>
  <c r="O165" i="1"/>
  <c r="O164" i="1"/>
  <c r="O157" i="1"/>
  <c r="O156" i="1"/>
  <c r="O155" i="1"/>
  <c r="O154" i="1"/>
  <c r="O153" i="1"/>
  <c r="O150" i="1"/>
  <c r="O149" i="1"/>
  <c r="O148" i="1"/>
  <c r="O147" i="1"/>
  <c r="O146" i="1"/>
  <c r="O145" i="1"/>
  <c r="O144" i="1"/>
  <c r="O143" i="1"/>
  <c r="O141" i="1"/>
  <c r="O140" i="1"/>
  <c r="O139" i="1"/>
  <c r="O138" i="1"/>
  <c r="O137" i="1"/>
  <c r="O136" i="1"/>
  <c r="O135" i="1"/>
  <c r="O134" i="1"/>
  <c r="O133" i="1"/>
  <c r="O132" i="1"/>
  <c r="O129" i="1"/>
  <c r="O127" i="1"/>
  <c r="O125" i="1"/>
  <c r="O124" i="1"/>
  <c r="O123" i="1"/>
  <c r="O122" i="1"/>
  <c r="O121" i="1"/>
  <c r="O120" i="1"/>
  <c r="O116" i="1"/>
  <c r="O114" i="1"/>
  <c r="O112" i="1"/>
  <c r="O106" i="1"/>
  <c r="O105" i="1"/>
  <c r="O102" i="1"/>
  <c r="O101" i="1"/>
  <c r="O99" i="1"/>
  <c r="O96" i="1"/>
  <c r="O95" i="1"/>
  <c r="O94" i="1"/>
  <c r="O92" i="1"/>
  <c r="O91" i="1"/>
  <c r="O89" i="1"/>
  <c r="O88" i="1"/>
  <c r="O87" i="1"/>
  <c r="O86" i="1"/>
  <c r="O85" i="1"/>
  <c r="O81" i="1"/>
  <c r="O79" i="1"/>
  <c r="O75" i="1"/>
  <c r="O74" i="1"/>
  <c r="O73" i="1"/>
  <c r="O72" i="1"/>
  <c r="O71" i="1"/>
  <c r="O69" i="1"/>
  <c r="O68" i="1"/>
  <c r="O67" i="1"/>
  <c r="O66" i="1"/>
  <c r="O64" i="1"/>
  <c r="O63" i="1"/>
  <c r="O62" i="1"/>
  <c r="O61" i="1"/>
  <c r="O60" i="1"/>
  <c r="O59" i="1"/>
  <c r="O57" i="1"/>
  <c r="O56" i="1"/>
  <c r="O35" i="1"/>
  <c r="O28" i="1"/>
  <c r="N225" i="1" l="1"/>
  <c r="M225" i="1"/>
  <c r="I225" i="1"/>
  <c r="N200" i="1"/>
  <c r="M200" i="1"/>
  <c r="I200" i="1"/>
  <c r="M194" i="1"/>
  <c r="N194" i="1"/>
  <c r="I194" i="1"/>
  <c r="N120" i="1"/>
  <c r="M120" i="1"/>
  <c r="I120" i="1"/>
  <c r="M95" i="1"/>
  <c r="N95" i="1"/>
  <c r="I95" i="1"/>
  <c r="N71" i="1"/>
  <c r="M71" i="1"/>
  <c r="I71" i="1"/>
  <c r="N62" i="1"/>
  <c r="M62" i="1"/>
  <c r="I62" i="1"/>
  <c r="P95" i="1" l="1"/>
  <c r="P194" i="1"/>
  <c r="P62" i="1"/>
  <c r="P71" i="1"/>
  <c r="P225" i="1"/>
  <c r="P200" i="1"/>
  <c r="P120" i="1"/>
  <c r="N85" i="1"/>
  <c r="M85" i="1"/>
  <c r="I85" i="1"/>
  <c r="M59" i="1"/>
  <c r="N59" i="1"/>
  <c r="I59" i="1"/>
  <c r="M143" i="1"/>
  <c r="N143" i="1"/>
  <c r="I143" i="1"/>
  <c r="M156" i="1"/>
  <c r="N156" i="1"/>
  <c r="I156" i="1"/>
  <c r="N147" i="1"/>
  <c r="P147" i="1" s="1"/>
  <c r="M147" i="1"/>
  <c r="I147" i="1"/>
  <c r="M145" i="1"/>
  <c r="N145" i="1"/>
  <c r="I145" i="1"/>
  <c r="M136" i="1"/>
  <c r="N136" i="1"/>
  <c r="I136" i="1"/>
  <c r="I137" i="1"/>
  <c r="M137" i="1"/>
  <c r="N137" i="1"/>
  <c r="M134" i="1"/>
  <c r="N134" i="1"/>
  <c r="I134" i="1"/>
  <c r="P137" i="1" l="1"/>
  <c r="P59" i="1"/>
  <c r="P145" i="1"/>
  <c r="P85" i="1"/>
  <c r="P156" i="1"/>
  <c r="P143" i="1"/>
  <c r="P136" i="1"/>
  <c r="P134" i="1"/>
  <c r="M204" i="1" l="1"/>
  <c r="I177" i="1"/>
  <c r="N216" i="1" l="1"/>
  <c r="M216" i="1"/>
  <c r="I216" i="1"/>
  <c r="N209" i="1"/>
  <c r="P209" i="1" s="1"/>
  <c r="M209" i="1"/>
  <c r="I209" i="1"/>
  <c r="N205" i="1"/>
  <c r="P205" i="1" s="1"/>
  <c r="M205" i="1"/>
  <c r="I205" i="1"/>
  <c r="M189" i="1"/>
  <c r="N189" i="1"/>
  <c r="P189" i="1" s="1"/>
  <c r="I189" i="1"/>
  <c r="N177" i="1"/>
  <c r="P177" i="1" s="1"/>
  <c r="M177" i="1"/>
  <c r="M148" i="1"/>
  <c r="N148" i="1"/>
  <c r="P148" i="1" s="1"/>
  <c r="I148" i="1"/>
  <c r="N132" i="1"/>
  <c r="M132" i="1"/>
  <c r="I132" i="1"/>
  <c r="P132" i="1" l="1"/>
  <c r="P216" i="1"/>
  <c r="N211" i="1" l="1"/>
  <c r="P211" i="1" s="1"/>
  <c r="M211" i="1"/>
  <c r="I211" i="1"/>
  <c r="K333" i="1" l="1"/>
  <c r="O14" i="1"/>
  <c r="O25" i="1" l="1"/>
  <c r="N25" i="1"/>
  <c r="M25" i="1"/>
  <c r="I25" i="1"/>
  <c r="N123" i="1"/>
  <c r="M123" i="1"/>
  <c r="I123" i="1"/>
  <c r="N204" i="1"/>
  <c r="P204" i="1" s="1"/>
  <c r="I204" i="1"/>
  <c r="P25" i="1" l="1"/>
  <c r="P123" i="1"/>
  <c r="N91" i="1" l="1"/>
  <c r="P91" i="1" s="1"/>
  <c r="M91" i="1"/>
  <c r="I91" i="1"/>
  <c r="M167" i="1"/>
  <c r="M58" i="1"/>
  <c r="M27" i="1"/>
  <c r="N27" i="1"/>
  <c r="N43" i="1" l="1"/>
  <c r="P43" i="1" s="1"/>
  <c r="M43" i="1"/>
  <c r="I43" i="1"/>
  <c r="N58" i="1"/>
  <c r="P58" i="1" s="1"/>
  <c r="I58" i="1"/>
  <c r="N51" i="1"/>
  <c r="P51" i="1" s="1"/>
  <c r="M51" i="1"/>
  <c r="M50" i="1"/>
  <c r="I51" i="1"/>
  <c r="N167" i="1"/>
  <c r="P167" i="1" s="1"/>
  <c r="I167" i="1"/>
  <c r="N173" i="1"/>
  <c r="P173" i="1" s="1"/>
  <c r="M173" i="1"/>
  <c r="M172" i="1"/>
  <c r="M159" i="1"/>
  <c r="I173" i="1"/>
  <c r="N69" i="1" l="1"/>
  <c r="M69" i="1"/>
  <c r="I69" i="1"/>
  <c r="P69" i="1" l="1"/>
  <c r="N64" i="1"/>
  <c r="M64" i="1"/>
  <c r="I64" i="1"/>
  <c r="P64" i="1" l="1"/>
  <c r="N87" i="1" l="1"/>
  <c r="M87" i="1"/>
  <c r="I87" i="1"/>
  <c r="N184" i="1"/>
  <c r="M184" i="1"/>
  <c r="I184" i="1"/>
  <c r="N239" i="1"/>
  <c r="M239" i="1"/>
  <c r="I239" i="1"/>
  <c r="N164" i="1"/>
  <c r="P164" i="1" s="1"/>
  <c r="M164" i="1"/>
  <c r="I164" i="1"/>
  <c r="N115" i="1"/>
  <c r="M115" i="1"/>
  <c r="I115" i="1"/>
  <c r="N142" i="1"/>
  <c r="M142" i="1"/>
  <c r="I142" i="1"/>
  <c r="N108" i="1"/>
  <c r="P108" i="1" s="1"/>
  <c r="M108" i="1"/>
  <c r="I108" i="1"/>
  <c r="N151" i="1"/>
  <c r="P151" i="1" s="1"/>
  <c r="M151" i="1"/>
  <c r="I151" i="1"/>
  <c r="P184" i="1" l="1"/>
  <c r="P87" i="1"/>
  <c r="P239" i="1"/>
  <c r="P115" i="1"/>
  <c r="P142" i="1"/>
  <c r="I126" i="1" l="1"/>
  <c r="N238" i="1"/>
  <c r="M238" i="1"/>
  <c r="I238" i="1"/>
  <c r="N229" i="1"/>
  <c r="P229" i="1" s="1"/>
  <c r="M229" i="1"/>
  <c r="I229" i="1"/>
  <c r="N219" i="1"/>
  <c r="P219" i="1" s="1"/>
  <c r="M219" i="1"/>
  <c r="I219" i="1"/>
  <c r="N168" i="1"/>
  <c r="P168" i="1" s="1"/>
  <c r="M168" i="1"/>
  <c r="I168" i="1"/>
  <c r="N126" i="1"/>
  <c r="P126" i="1" s="1"/>
  <c r="M126" i="1"/>
  <c r="N109" i="1"/>
  <c r="P109" i="1" s="1"/>
  <c r="M109" i="1"/>
  <c r="I109" i="1"/>
  <c r="N100" i="1"/>
  <c r="P100" i="1" s="1"/>
  <c r="M100" i="1"/>
  <c r="I100" i="1"/>
  <c r="N99" i="1"/>
  <c r="M99" i="1"/>
  <c r="I99" i="1"/>
  <c r="N93" i="1"/>
  <c r="P93" i="1" s="1"/>
  <c r="M93" i="1"/>
  <c r="I93" i="1"/>
  <c r="N90" i="1"/>
  <c r="P90" i="1" s="1"/>
  <c r="M90" i="1"/>
  <c r="I90" i="1"/>
  <c r="N82" i="1"/>
  <c r="P82" i="1" s="1"/>
  <c r="M82" i="1"/>
  <c r="I82" i="1"/>
  <c r="P99" i="1" l="1"/>
  <c r="P238" i="1"/>
  <c r="I26" i="1" l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4" i="1"/>
  <c r="I45" i="1"/>
  <c r="I46" i="1"/>
  <c r="I47" i="1"/>
  <c r="I48" i="1"/>
  <c r="I49" i="1"/>
  <c r="I50" i="1"/>
  <c r="I52" i="1"/>
  <c r="I53" i="1"/>
  <c r="I54" i="1"/>
  <c r="I55" i="1"/>
  <c r="I56" i="1"/>
  <c r="I57" i="1"/>
  <c r="I60" i="1"/>
  <c r="I61" i="1"/>
  <c r="I63" i="1"/>
  <c r="I65" i="1"/>
  <c r="I66" i="1"/>
  <c r="I67" i="1"/>
  <c r="I68" i="1"/>
  <c r="I70" i="1"/>
  <c r="I72" i="1"/>
  <c r="I73" i="1"/>
  <c r="I74" i="1"/>
  <c r="I75" i="1"/>
  <c r="I76" i="1"/>
  <c r="I77" i="1"/>
  <c r="I78" i="1"/>
  <c r="I79" i="1"/>
  <c r="I80" i="1"/>
  <c r="I81" i="1"/>
  <c r="I83" i="1"/>
  <c r="I84" i="1"/>
  <c r="I86" i="1"/>
  <c r="I88" i="1"/>
  <c r="I89" i="1"/>
  <c r="I92" i="1"/>
  <c r="I94" i="1"/>
  <c r="I96" i="1"/>
  <c r="I97" i="1"/>
  <c r="I98" i="1"/>
  <c r="I101" i="1"/>
  <c r="I102" i="1"/>
  <c r="I103" i="1"/>
  <c r="I104" i="1"/>
  <c r="I105" i="1"/>
  <c r="I106" i="1"/>
  <c r="I107" i="1"/>
  <c r="I110" i="1"/>
  <c r="I111" i="1"/>
  <c r="I112" i="1"/>
  <c r="I113" i="1"/>
  <c r="I114" i="1"/>
  <c r="I116" i="1"/>
  <c r="I117" i="1"/>
  <c r="I118" i="1"/>
  <c r="I119" i="1"/>
  <c r="I121" i="1"/>
  <c r="I122" i="1"/>
  <c r="I124" i="1"/>
  <c r="I125" i="1"/>
  <c r="I127" i="1"/>
  <c r="I128" i="1"/>
  <c r="I129" i="1"/>
  <c r="I130" i="1"/>
  <c r="I131" i="1"/>
  <c r="I133" i="1"/>
  <c r="I135" i="1"/>
  <c r="I138" i="1"/>
  <c r="I139" i="1"/>
  <c r="I140" i="1"/>
  <c r="I141" i="1"/>
  <c r="I144" i="1"/>
  <c r="I146" i="1"/>
  <c r="I149" i="1"/>
  <c r="I150" i="1"/>
  <c r="I152" i="1"/>
  <c r="I153" i="1"/>
  <c r="I154" i="1"/>
  <c r="I155" i="1"/>
  <c r="I157" i="1"/>
  <c r="I158" i="1"/>
  <c r="I159" i="1"/>
  <c r="I160" i="1"/>
  <c r="I161" i="1"/>
  <c r="I162" i="1"/>
  <c r="I163" i="1"/>
  <c r="I165" i="1"/>
  <c r="I166" i="1"/>
  <c r="I169" i="1"/>
  <c r="I170" i="1"/>
  <c r="I171" i="1"/>
  <c r="I172" i="1"/>
  <c r="I174" i="1"/>
  <c r="I175" i="1"/>
  <c r="I176" i="1"/>
  <c r="I178" i="1"/>
  <c r="I179" i="1"/>
  <c r="I180" i="1"/>
  <c r="I181" i="1"/>
  <c r="I182" i="1"/>
  <c r="I183" i="1"/>
  <c r="I185" i="1"/>
  <c r="I186" i="1"/>
  <c r="I187" i="1"/>
  <c r="I188" i="1"/>
  <c r="I190" i="1"/>
  <c r="I191" i="1"/>
  <c r="I192" i="1"/>
  <c r="I193" i="1"/>
  <c r="I195" i="1"/>
  <c r="I196" i="1"/>
  <c r="I197" i="1"/>
  <c r="I198" i="1"/>
  <c r="I199" i="1"/>
  <c r="I201" i="1"/>
  <c r="I202" i="1"/>
  <c r="I203" i="1"/>
  <c r="I206" i="1"/>
  <c r="I207" i="1"/>
  <c r="I208" i="1"/>
  <c r="I210" i="1"/>
  <c r="I212" i="1"/>
  <c r="I213" i="1"/>
  <c r="I214" i="1"/>
  <c r="I215" i="1"/>
  <c r="I217" i="1"/>
  <c r="I218" i="1"/>
  <c r="I220" i="1"/>
  <c r="I221" i="1"/>
  <c r="I222" i="1"/>
  <c r="I223" i="1"/>
  <c r="I224" i="1"/>
  <c r="I226" i="1"/>
  <c r="I227" i="1"/>
  <c r="I228" i="1"/>
  <c r="I230" i="1"/>
  <c r="I231" i="1"/>
  <c r="I232" i="1"/>
  <c r="I233" i="1"/>
  <c r="I234" i="1"/>
  <c r="I235" i="1"/>
  <c r="I236" i="1"/>
  <c r="I237" i="1"/>
  <c r="I240" i="1"/>
  <c r="I23" i="1"/>
  <c r="N161" i="1" l="1"/>
  <c r="P161" i="1" s="1"/>
  <c r="M161" i="1"/>
  <c r="N160" i="1"/>
  <c r="P160" i="1" s="1"/>
  <c r="M160" i="1"/>
  <c r="N152" i="1"/>
  <c r="P152" i="1" s="1"/>
  <c r="M152" i="1"/>
  <c r="N76" i="1"/>
  <c r="P76" i="1" s="1"/>
  <c r="M76" i="1"/>
  <c r="N236" i="1"/>
  <c r="P236" i="1" s="1"/>
  <c r="M236" i="1"/>
  <c r="N235" i="1"/>
  <c r="M235" i="1"/>
  <c r="N224" i="1"/>
  <c r="P224" i="1" s="1"/>
  <c r="M224" i="1"/>
  <c r="N223" i="1"/>
  <c r="P223" i="1" s="1"/>
  <c r="M223" i="1"/>
  <c r="N215" i="1"/>
  <c r="P215" i="1" s="1"/>
  <c r="M215" i="1"/>
  <c r="N214" i="1"/>
  <c r="P214" i="1" s="1"/>
  <c r="M214" i="1"/>
  <c r="N199" i="1"/>
  <c r="P199" i="1" s="1"/>
  <c r="M199" i="1"/>
  <c r="N198" i="1"/>
  <c r="P198" i="1" s="1"/>
  <c r="M198" i="1"/>
  <c r="N193" i="1"/>
  <c r="P193" i="1" s="1"/>
  <c r="M193" i="1"/>
  <c r="N192" i="1"/>
  <c r="P192" i="1" s="1"/>
  <c r="M192" i="1"/>
  <c r="N183" i="1"/>
  <c r="P183" i="1" s="1"/>
  <c r="M183" i="1"/>
  <c r="N182" i="1"/>
  <c r="P182" i="1" s="1"/>
  <c r="M182" i="1"/>
  <c r="N181" i="1"/>
  <c r="P181" i="1" s="1"/>
  <c r="M181" i="1"/>
  <c r="N176" i="1"/>
  <c r="P176" i="1" s="1"/>
  <c r="M176" i="1"/>
  <c r="N163" i="1"/>
  <c r="P163" i="1" s="1"/>
  <c r="M163" i="1"/>
  <c r="N159" i="1"/>
  <c r="P159" i="1" s="1"/>
  <c r="N158" i="1"/>
  <c r="P158" i="1" s="1"/>
  <c r="M158" i="1"/>
  <c r="N130" i="1"/>
  <c r="P130" i="1" s="1"/>
  <c r="M130" i="1"/>
  <c r="N119" i="1"/>
  <c r="P119" i="1" s="1"/>
  <c r="M119" i="1"/>
  <c r="N118" i="1"/>
  <c r="P118" i="1" s="1"/>
  <c r="M118" i="1"/>
  <c r="N111" i="1"/>
  <c r="P111" i="1" s="1"/>
  <c r="M111" i="1"/>
  <c r="N110" i="1"/>
  <c r="P110" i="1" s="1"/>
  <c r="M110" i="1"/>
  <c r="N107" i="1"/>
  <c r="P107" i="1" s="1"/>
  <c r="M107" i="1"/>
  <c r="N104" i="1"/>
  <c r="P104" i="1" s="1"/>
  <c r="M104" i="1"/>
  <c r="N103" i="1"/>
  <c r="P103" i="1" s="1"/>
  <c r="M103" i="1"/>
  <c r="N98" i="1"/>
  <c r="P98" i="1" s="1"/>
  <c r="M98" i="1"/>
  <c r="N97" i="1"/>
  <c r="P97" i="1" s="1"/>
  <c r="M97" i="1"/>
  <c r="N84" i="1"/>
  <c r="P84" i="1" s="1"/>
  <c r="M84" i="1"/>
  <c r="N83" i="1"/>
  <c r="P83" i="1" s="1"/>
  <c r="M83" i="1"/>
  <c r="N70" i="1"/>
  <c r="P70" i="1" s="1"/>
  <c r="M70" i="1"/>
  <c r="N65" i="1"/>
  <c r="P65" i="1" s="1"/>
  <c r="M65" i="1"/>
  <c r="N55" i="1"/>
  <c r="P55" i="1" s="1"/>
  <c r="M55" i="1"/>
  <c r="N54" i="1"/>
  <c r="P54" i="1" s="1"/>
  <c r="M54" i="1"/>
  <c r="N53" i="1"/>
  <c r="P53" i="1" s="1"/>
  <c r="M53" i="1"/>
  <c r="N52" i="1"/>
  <c r="P52" i="1" s="1"/>
  <c r="M52" i="1"/>
  <c r="N50" i="1"/>
  <c r="P50" i="1" s="1"/>
  <c r="N49" i="1"/>
  <c r="P49" i="1" s="1"/>
  <c r="M49" i="1"/>
  <c r="N48" i="1"/>
  <c r="P48" i="1" s="1"/>
  <c r="M48" i="1"/>
  <c r="N47" i="1"/>
  <c r="P47" i="1" s="1"/>
  <c r="M47" i="1"/>
  <c r="N46" i="1"/>
  <c r="P46" i="1" s="1"/>
  <c r="M46" i="1"/>
  <c r="N45" i="1"/>
  <c r="P45" i="1" s="1"/>
  <c r="M45" i="1"/>
  <c r="N44" i="1"/>
  <c r="P44" i="1" s="1"/>
  <c r="M44" i="1"/>
  <c r="N42" i="1"/>
  <c r="P42" i="1" s="1"/>
  <c r="M42" i="1"/>
  <c r="N41" i="1"/>
  <c r="P41" i="1" s="1"/>
  <c r="M41" i="1"/>
  <c r="N40" i="1"/>
  <c r="P40" i="1" s="1"/>
  <c r="M40" i="1"/>
  <c r="N39" i="1"/>
  <c r="P39" i="1" s="1"/>
  <c r="M39" i="1"/>
  <c r="N38" i="1"/>
  <c r="P38" i="1" s="1"/>
  <c r="M38" i="1"/>
  <c r="N37" i="1"/>
  <c r="P37" i="1" s="1"/>
  <c r="M37" i="1"/>
  <c r="N36" i="1"/>
  <c r="P36" i="1" s="1"/>
  <c r="M36" i="1"/>
  <c r="N34" i="1"/>
  <c r="P34" i="1" s="1"/>
  <c r="M34" i="1"/>
  <c r="N33" i="1"/>
  <c r="P33" i="1" s="1"/>
  <c r="M33" i="1"/>
  <c r="N31" i="1"/>
  <c r="P31" i="1" s="1"/>
  <c r="M31" i="1"/>
  <c r="N30" i="1"/>
  <c r="P30" i="1" s="1"/>
  <c r="M30" i="1"/>
  <c r="M29" i="1"/>
  <c r="N237" i="1"/>
  <c r="P237" i="1" s="1"/>
  <c r="M237" i="1"/>
  <c r="N162" i="1"/>
  <c r="P162" i="1" s="1"/>
  <c r="M162" i="1"/>
  <c r="N117" i="1"/>
  <c r="P117" i="1" s="1"/>
  <c r="M117" i="1"/>
  <c r="M77" i="1"/>
  <c r="N77" i="1"/>
  <c r="P77" i="1" s="1"/>
  <c r="O20" i="1" l="1"/>
  <c r="K329" i="1" s="1"/>
  <c r="P235" i="1"/>
  <c r="N240" i="1"/>
  <c r="M240" i="1"/>
  <c r="N233" i="1"/>
  <c r="M233" i="1"/>
  <c r="N232" i="1"/>
  <c r="M232" i="1"/>
  <c r="N228" i="1"/>
  <c r="M228" i="1"/>
  <c r="N227" i="1"/>
  <c r="M227" i="1"/>
  <c r="N221" i="1"/>
  <c r="M221" i="1"/>
  <c r="N220" i="1"/>
  <c r="M220" i="1"/>
  <c r="N218" i="1"/>
  <c r="M218" i="1"/>
  <c r="N212" i="1"/>
  <c r="M212" i="1"/>
  <c r="N210" i="1"/>
  <c r="M210" i="1"/>
  <c r="N206" i="1"/>
  <c r="M206" i="1"/>
  <c r="N203" i="1"/>
  <c r="M203" i="1"/>
  <c r="N202" i="1"/>
  <c r="M202" i="1"/>
  <c r="N197" i="1"/>
  <c r="M197" i="1"/>
  <c r="N196" i="1"/>
  <c r="M196" i="1"/>
  <c r="N195" i="1"/>
  <c r="M195" i="1"/>
  <c r="N191" i="1"/>
  <c r="M191" i="1"/>
  <c r="N186" i="1"/>
  <c r="M186" i="1"/>
  <c r="N178" i="1"/>
  <c r="M178" i="1"/>
  <c r="N175" i="1"/>
  <c r="M175" i="1"/>
  <c r="N172" i="1"/>
  <c r="N169" i="1"/>
  <c r="M169" i="1"/>
  <c r="N166" i="1"/>
  <c r="M166" i="1"/>
  <c r="N157" i="1"/>
  <c r="M157" i="1"/>
  <c r="N155" i="1"/>
  <c r="M155" i="1"/>
  <c r="N154" i="1"/>
  <c r="M154" i="1"/>
  <c r="N150" i="1"/>
  <c r="M150" i="1"/>
  <c r="N149" i="1"/>
  <c r="M149" i="1"/>
  <c r="N146" i="1"/>
  <c r="M146" i="1"/>
  <c r="N144" i="1"/>
  <c r="M144" i="1"/>
  <c r="N141" i="1"/>
  <c r="M141" i="1"/>
  <c r="N140" i="1"/>
  <c r="M140" i="1"/>
  <c r="N138" i="1"/>
  <c r="M138" i="1"/>
  <c r="N135" i="1"/>
  <c r="M135" i="1"/>
  <c r="N133" i="1"/>
  <c r="M133" i="1"/>
  <c r="N127" i="1"/>
  <c r="M127" i="1"/>
  <c r="N125" i="1"/>
  <c r="M125" i="1"/>
  <c r="N124" i="1"/>
  <c r="M124" i="1"/>
  <c r="N122" i="1"/>
  <c r="M122" i="1"/>
  <c r="N116" i="1"/>
  <c r="M116" i="1"/>
  <c r="N112" i="1"/>
  <c r="M112" i="1"/>
  <c r="N106" i="1"/>
  <c r="M106" i="1"/>
  <c r="N102" i="1"/>
  <c r="M102" i="1"/>
  <c r="N96" i="1"/>
  <c r="M96" i="1"/>
  <c r="N94" i="1"/>
  <c r="M94" i="1"/>
  <c r="N92" i="1"/>
  <c r="M92" i="1"/>
  <c r="N89" i="1"/>
  <c r="M89" i="1"/>
  <c r="N88" i="1"/>
  <c r="M88" i="1"/>
  <c r="N81" i="1"/>
  <c r="M81" i="1"/>
  <c r="N79" i="1"/>
  <c r="M79" i="1"/>
  <c r="N75" i="1"/>
  <c r="M75" i="1"/>
  <c r="N74" i="1"/>
  <c r="M74" i="1"/>
  <c r="N73" i="1"/>
  <c r="M73" i="1"/>
  <c r="N67" i="1"/>
  <c r="M67" i="1"/>
  <c r="N66" i="1"/>
  <c r="M66" i="1"/>
  <c r="N61" i="1"/>
  <c r="M61" i="1"/>
  <c r="N60" i="1"/>
  <c r="M60" i="1"/>
  <c r="N57" i="1"/>
  <c r="M57" i="1"/>
  <c r="N56" i="1"/>
  <c r="M56" i="1"/>
  <c r="N35" i="1"/>
  <c r="M35" i="1"/>
  <c r="N28" i="1"/>
  <c r="M28" i="1"/>
  <c r="M63" i="1"/>
  <c r="M68" i="1"/>
  <c r="M23" i="1"/>
  <c r="M26" i="1"/>
  <c r="O23" i="1"/>
  <c r="N23" i="1"/>
  <c r="P57" i="1" l="1"/>
  <c r="P66" i="1"/>
  <c r="P74" i="1"/>
  <c r="P88" i="1"/>
  <c r="P96" i="1"/>
  <c r="P116" i="1"/>
  <c r="P127" i="1"/>
  <c r="P138" i="1"/>
  <c r="P146" i="1"/>
  <c r="P155" i="1"/>
  <c r="P172" i="1"/>
  <c r="P191" i="1"/>
  <c r="P212" i="1"/>
  <c r="P227" i="1"/>
  <c r="P202" i="1"/>
  <c r="P35" i="1"/>
  <c r="P61" i="1"/>
  <c r="P79" i="1"/>
  <c r="P92" i="1"/>
  <c r="P106" i="1"/>
  <c r="P124" i="1"/>
  <c r="P135" i="1"/>
  <c r="P141" i="1"/>
  <c r="P150" i="1"/>
  <c r="P166" i="1"/>
  <c r="P178" i="1"/>
  <c r="P196" i="1"/>
  <c r="P206" i="1"/>
  <c r="P220" i="1"/>
  <c r="P232" i="1"/>
  <c r="P23" i="1"/>
  <c r="P28" i="1"/>
  <c r="P60" i="1"/>
  <c r="P67" i="1"/>
  <c r="P75" i="1"/>
  <c r="P89" i="1"/>
  <c r="P102" i="1"/>
  <c r="P122" i="1"/>
  <c r="P133" i="1"/>
  <c r="P140" i="1"/>
  <c r="P149" i="1"/>
  <c r="P157" i="1"/>
  <c r="P175" i="1"/>
  <c r="P195" i="1"/>
  <c r="P203" i="1"/>
  <c r="P218" i="1"/>
  <c r="P228" i="1"/>
  <c r="P240" i="1"/>
  <c r="P56" i="1"/>
  <c r="P73" i="1"/>
  <c r="P81" i="1"/>
  <c r="P94" i="1"/>
  <c r="P112" i="1"/>
  <c r="P125" i="1"/>
  <c r="P144" i="1"/>
  <c r="P154" i="1"/>
  <c r="P169" i="1"/>
  <c r="P186" i="1"/>
  <c r="P197" i="1"/>
  <c r="P210" i="1"/>
  <c r="P221" i="1"/>
  <c r="P233" i="1"/>
  <c r="P27" i="1"/>
  <c r="M32" i="1" l="1"/>
  <c r="O32" i="1"/>
  <c r="O29" i="1"/>
  <c r="O26" i="1"/>
  <c r="I333" i="1" l="1"/>
  <c r="P333" i="1" s="1"/>
  <c r="N234" i="1"/>
  <c r="M234" i="1"/>
  <c r="N231" i="1"/>
  <c r="M231" i="1"/>
  <c r="N230" i="1"/>
  <c r="M230" i="1"/>
  <c r="N226" i="1"/>
  <c r="M226" i="1"/>
  <c r="N222" i="1"/>
  <c r="P222" i="1" s="1"/>
  <c r="M222" i="1"/>
  <c r="N217" i="1"/>
  <c r="M217" i="1"/>
  <c r="N213" i="1"/>
  <c r="P213" i="1" s="1"/>
  <c r="M213" i="1"/>
  <c r="N208" i="1"/>
  <c r="P208" i="1" s="1"/>
  <c r="M208" i="1"/>
  <c r="N207" i="1"/>
  <c r="P207" i="1" s="1"/>
  <c r="M207" i="1"/>
  <c r="N201" i="1"/>
  <c r="M201" i="1"/>
  <c r="N190" i="1"/>
  <c r="M190" i="1"/>
  <c r="N188" i="1"/>
  <c r="P188" i="1" s="1"/>
  <c r="M188" i="1"/>
  <c r="N187" i="1"/>
  <c r="P187" i="1" s="1"/>
  <c r="M187" i="1"/>
  <c r="N185" i="1"/>
  <c r="M185" i="1"/>
  <c r="N180" i="1"/>
  <c r="M180" i="1"/>
  <c r="N179" i="1"/>
  <c r="P179" i="1" s="1"/>
  <c r="M179" i="1"/>
  <c r="N174" i="1"/>
  <c r="M174" i="1"/>
  <c r="N171" i="1"/>
  <c r="M171" i="1"/>
  <c r="N170" i="1"/>
  <c r="P170" i="1" s="1"/>
  <c r="M170" i="1"/>
  <c r="N165" i="1"/>
  <c r="M165" i="1"/>
  <c r="N153" i="1"/>
  <c r="M153" i="1"/>
  <c r="N139" i="1"/>
  <c r="M139" i="1"/>
  <c r="N131" i="1"/>
  <c r="P131" i="1" s="1"/>
  <c r="M131" i="1"/>
  <c r="N129" i="1"/>
  <c r="M129" i="1"/>
  <c r="N128" i="1"/>
  <c r="P128" i="1" s="1"/>
  <c r="M128" i="1"/>
  <c r="N121" i="1"/>
  <c r="M121" i="1"/>
  <c r="N114" i="1"/>
  <c r="M114" i="1"/>
  <c r="N113" i="1"/>
  <c r="P113" i="1" s="1"/>
  <c r="M113" i="1"/>
  <c r="N105" i="1"/>
  <c r="M105" i="1"/>
  <c r="N101" i="1"/>
  <c r="M101" i="1"/>
  <c r="N86" i="1"/>
  <c r="M86" i="1"/>
  <c r="N80" i="1"/>
  <c r="P80" i="1" s="1"/>
  <c r="M80" i="1"/>
  <c r="N78" i="1"/>
  <c r="P78" i="1" s="1"/>
  <c r="M78" i="1"/>
  <c r="O19" i="1" s="1"/>
  <c r="N72" i="1"/>
  <c r="M72" i="1"/>
  <c r="N68" i="1"/>
  <c r="P68" i="1" s="1"/>
  <c r="N63" i="1"/>
  <c r="N32" i="1"/>
  <c r="N29" i="1"/>
  <c r="N26" i="1"/>
  <c r="O18" i="1" l="1"/>
  <c r="K331" i="1" s="1"/>
  <c r="K330" i="1"/>
  <c r="O12" i="1"/>
  <c r="O11" i="1"/>
  <c r="P129" i="1"/>
  <c r="P217" i="1"/>
  <c r="P153" i="1"/>
  <c r="P165" i="1"/>
  <c r="P190" i="1"/>
  <c r="P226" i="1"/>
  <c r="P234" i="1"/>
  <c r="P63" i="1"/>
  <c r="P72" i="1"/>
  <c r="P26" i="1"/>
  <c r="P114" i="1"/>
  <c r="P121" i="1"/>
  <c r="P180" i="1"/>
  <c r="P185" i="1"/>
  <c r="P86" i="1"/>
  <c r="P101" i="1"/>
  <c r="P105" i="1"/>
  <c r="P171" i="1"/>
  <c r="P201" i="1"/>
  <c r="P29" i="1"/>
  <c r="P32" i="1"/>
  <c r="P139" i="1"/>
  <c r="P174" i="1"/>
  <c r="P230" i="1"/>
  <c r="P231" i="1"/>
  <c r="K332" i="1" l="1"/>
  <c r="O13" i="1"/>
  <c r="O15" i="1"/>
  <c r="S16" i="1" s="1"/>
  <c r="O17" i="1" l="1"/>
  <c r="O16" i="1"/>
</calcChain>
</file>

<file path=xl/sharedStrings.xml><?xml version="1.0" encoding="utf-8"?>
<sst xmlns="http://schemas.openxmlformats.org/spreadsheetml/2006/main" count="3105" uniqueCount="902">
  <si>
    <t>смотреть</t>
  </si>
  <si>
    <t>← YouTube видео-ролик PlantMarket о гортензиях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</si>
  <si>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</si>
  <si>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</si>
  <si>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</si>
  <si>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</si>
  <si>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← Выберите период поставки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</si>
  <si>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</si>
  <si>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← Выберите упаковку корневой системы для ОКС</t>
  </si>
  <si>
    <r>
      <t xml:space="preserve">Минимальный оптовый заказ: 600 €. </t>
    </r>
    <r>
      <rPr>
        <sz val="10.5"/>
        <rFont val="Arial"/>
        <family val="2"/>
        <charset val="204"/>
      </rPr>
      <t>При заказе от 350-599 € действует торговая надбавка 10%</t>
    </r>
  </si>
  <si>
    <t>Количество гортензий</t>
  </si>
  <si>
    <t>Минимальный заказ на сорт ОКС: на кустовые формы 50 шт (при заказе 25 шт надбавка за сборку +5%)</t>
  </si>
  <si>
    <t>Сумма за гортензии</t>
  </si>
  <si>
    <t>Надбавка за сборку</t>
  </si>
  <si>
    <t>Предварительная сумма за растения</t>
  </si>
  <si>
    <t>Задаток при бронировании:  50%, доплата 50% за 2 недели до отгрузки</t>
  </si>
  <si>
    <t>Сумма за упаковку корневой системя (для ОКС)</t>
  </si>
  <si>
    <t>Скидка или надбавка за объем</t>
  </si>
  <si>
    <t>Система скидок на растения:</t>
  </si>
  <si>
    <t xml:space="preserve">       при заказе гортензий более 2000 € -1%;  3000 €  -2%;  более 4000 € -3%; более 5000 € -4%; более 7000 € -5%; более 10000 € -6%</t>
  </si>
  <si>
    <t>Итоговая сумма заказа</t>
  </si>
  <si>
    <r>
      <rPr>
        <b/>
        <sz val="10.5"/>
        <rFont val="Arial"/>
        <family val="2"/>
        <charset val="204"/>
      </rPr>
      <t>NEW</t>
    </r>
    <r>
      <rPr>
        <sz val="10.5"/>
        <rFont val="Arial"/>
        <family val="2"/>
        <charset val="204"/>
      </rPr>
      <t xml:space="preserve"> Бесплатная доставка до терминалов ТК-партнеров в Москве: ПЭК, Желдор, Вера-1, РТС.</t>
    </r>
  </si>
  <si>
    <t>Количество коробок 120х50х50 для ОКС (УТ-00046700)</t>
  </si>
  <si>
    <t>Тара бесплатно</t>
  </si>
  <si>
    <t>Для заказов возможна индивидуальная упаковка корневой системы саженцев с ОКС:  торф+пленка 0,8 €/шт.</t>
  </si>
  <si>
    <t>*</t>
  </si>
  <si>
    <t xml:space="preserve">Артикул </t>
  </si>
  <si>
    <t>Размер</t>
  </si>
  <si>
    <t>Страна производства</t>
  </si>
  <si>
    <t>Цена, €</t>
  </si>
  <si>
    <t>Цена, ₽</t>
  </si>
  <si>
    <t>Кратность заказа</t>
  </si>
  <si>
    <r>
      <t>Заказ,</t>
    </r>
    <r>
      <rPr>
        <b/>
        <sz val="10"/>
        <rFont val="Arial"/>
        <family val="2"/>
        <charset val="204"/>
      </rPr>
      <t xml:space="preserve"> шт</t>
    </r>
  </si>
  <si>
    <t>Подтверждение</t>
  </si>
  <si>
    <t>Коробок (справочно)</t>
  </si>
  <si>
    <t xml:space="preserve">Предв. сумма за гортензии  </t>
  </si>
  <si>
    <t>Сумма</t>
  </si>
  <si>
    <t>Срок цветения</t>
  </si>
  <si>
    <t>Цвет</t>
  </si>
  <si>
    <t>arb. Annabelle_4-6</t>
  </si>
  <si>
    <t>87-99-0038</t>
  </si>
  <si>
    <t>arb. Annabelle</t>
  </si>
  <si>
    <t>ОКС, 4-6 веток</t>
  </si>
  <si>
    <t>NL</t>
  </si>
  <si>
    <t>arb. Annabelle_p12</t>
  </si>
  <si>
    <t>87-53-0086</t>
  </si>
  <si>
    <t>P12, 2-3 ветки</t>
  </si>
  <si>
    <t>в теч. 3 дней</t>
  </si>
  <si>
    <t>arb. Bounty_4-6</t>
  </si>
  <si>
    <t>87-99-0039</t>
  </si>
  <si>
    <t>arb. Bounty</t>
  </si>
  <si>
    <t>arb. Candybelle Bubblegum_p14</t>
  </si>
  <si>
    <t>87-53-0087</t>
  </si>
  <si>
    <t>arb. Candybelle Bubblegum</t>
  </si>
  <si>
    <t>P14, 2-3 ветки</t>
  </si>
  <si>
    <t>arb. Candybelle Marshmallow_p14</t>
  </si>
  <si>
    <t>87-53-0088</t>
  </si>
  <si>
    <t>arb. Candybelle Marshmallow</t>
  </si>
  <si>
    <t>Angels Blush_4-6</t>
  </si>
  <si>
    <t>87-41-0004</t>
  </si>
  <si>
    <t>Baby Lace_4-6</t>
  </si>
  <si>
    <t>87-53-0083</t>
  </si>
  <si>
    <t>Bobo_4-6</t>
  </si>
  <si>
    <t>87-99-0042</t>
  </si>
  <si>
    <t>Brussels Lace_4-6</t>
  </si>
  <si>
    <t>87-41-0009</t>
  </si>
  <si>
    <t>Brussels Lace_p8</t>
  </si>
  <si>
    <t>P8, 2-3 ветки</t>
  </si>
  <si>
    <t>FR</t>
  </si>
  <si>
    <t>Candlelight_2-3</t>
  </si>
  <si>
    <t>30-02-0026</t>
  </si>
  <si>
    <t>ОКС, 2-3 ветки</t>
  </si>
  <si>
    <t>Candlelight_4-6</t>
  </si>
  <si>
    <t>87-41-0010</t>
  </si>
  <si>
    <t>87-53-0082</t>
  </si>
  <si>
    <t>30-02-0027</t>
  </si>
  <si>
    <t>Candlelight_p8</t>
  </si>
  <si>
    <t>30-02-0120</t>
  </si>
  <si>
    <t>Colorful Cocktail_MP84</t>
  </si>
  <si>
    <t>87-41-0113</t>
  </si>
  <si>
    <t>кассета, MP84</t>
  </si>
  <si>
    <t xml:space="preserve"> -    €</t>
  </si>
  <si>
    <t>Cotton Cream_4-6</t>
  </si>
  <si>
    <t>87-41-0084</t>
  </si>
  <si>
    <t>Cotton Cream_MP84</t>
  </si>
  <si>
    <t>87-41-0109</t>
  </si>
  <si>
    <t>Dentelle De Gorron_4-6</t>
  </si>
  <si>
    <t>30-02-0029</t>
  </si>
  <si>
    <t>Dentelle De Gorron_p8</t>
  </si>
  <si>
    <t>30-02-0121</t>
  </si>
  <si>
    <t>Diamant Rouge_2-3</t>
  </si>
  <si>
    <t>30-02-0030</t>
  </si>
  <si>
    <t>Diamant Rouge_4-6</t>
  </si>
  <si>
    <t>87-41-0012</t>
  </si>
  <si>
    <t>30-02-0003</t>
  </si>
  <si>
    <t>Diamant Rouge_p8</t>
  </si>
  <si>
    <t>30-02-0060</t>
  </si>
  <si>
    <t>Diamantino_4-6</t>
  </si>
  <si>
    <t>30-02-0032</t>
  </si>
  <si>
    <t>Diamantino_p8</t>
  </si>
  <si>
    <t>30-02-0062</t>
  </si>
  <si>
    <t>Dolly_4-6</t>
  </si>
  <si>
    <t>87-41-0013</t>
  </si>
  <si>
    <t>Early Harry_4-6</t>
  </si>
  <si>
    <t>87-53-0081</t>
  </si>
  <si>
    <t>Fraise Melba_2-3</t>
  </si>
  <si>
    <t>87-90-0003</t>
  </si>
  <si>
    <t>Fraise Melba_p8</t>
  </si>
  <si>
    <t>30-02-0108</t>
  </si>
  <si>
    <t>Goliath_2-3</t>
  </si>
  <si>
    <t>30-02-0033</t>
  </si>
  <si>
    <t>Goliath_4-6</t>
  </si>
  <si>
    <t>30-02-0098</t>
  </si>
  <si>
    <t>Grandiflora_2-3</t>
  </si>
  <si>
    <t>30-02-0034</t>
  </si>
  <si>
    <t>Grandiflora_4-6</t>
  </si>
  <si>
    <t>30-02-0035</t>
  </si>
  <si>
    <t>Great Star_p8</t>
  </si>
  <si>
    <t>30-02-0103</t>
  </si>
  <si>
    <t>Infinity_4-6</t>
  </si>
  <si>
    <t>87-41-0154</t>
  </si>
  <si>
    <t>Infinity_MP84</t>
  </si>
  <si>
    <t>87-41-0119</t>
  </si>
  <si>
    <t>Levana_2-3</t>
  </si>
  <si>
    <t>30-02-0012</t>
  </si>
  <si>
    <t>Levana_4-6</t>
  </si>
  <si>
    <t>30-02-0126</t>
  </si>
  <si>
    <t>Limelight_2-3</t>
  </si>
  <si>
    <t>87-99-0002</t>
  </si>
  <si>
    <t>Limelight_4-6</t>
  </si>
  <si>
    <t>87-41-0016</t>
  </si>
  <si>
    <t>87-53-0004</t>
  </si>
  <si>
    <t>30-02-0038</t>
  </si>
  <si>
    <t>Limelight_p8</t>
  </si>
  <si>
    <t>30-02-0123</t>
  </si>
  <si>
    <t>Little Blossom_4-6</t>
  </si>
  <si>
    <t>87-41-0085</t>
  </si>
  <si>
    <t>Little Blossom_MP84</t>
  </si>
  <si>
    <t>87-41-0110</t>
  </si>
  <si>
    <t>Little Fraise_2-3</t>
  </si>
  <si>
    <t>87-99-0019</t>
  </si>
  <si>
    <t>Little Passion_MP84</t>
  </si>
  <si>
    <t>87-41-0111</t>
  </si>
  <si>
    <t>Little Spooky_4-6</t>
  </si>
  <si>
    <t>87-99-0053</t>
  </si>
  <si>
    <t>Magical Andes_4-6</t>
  </si>
  <si>
    <t>87-67-0008</t>
  </si>
  <si>
    <t>Magical Candle_4-6</t>
  </si>
  <si>
    <t>87-41-0018</t>
  </si>
  <si>
    <t>87-67-0012</t>
  </si>
  <si>
    <t>Magical Fire_2-3</t>
  </si>
  <si>
    <t>30-02-0040</t>
  </si>
  <si>
    <t>Magical Fire_4-6</t>
  </si>
  <si>
    <t>87-41-0023</t>
  </si>
  <si>
    <t>87-67-0001</t>
  </si>
  <si>
    <t>Magical Lime Sparkle_4-6</t>
  </si>
  <si>
    <t>87-67-0010</t>
  </si>
  <si>
    <t>Magical Matterhorn_4-6</t>
  </si>
  <si>
    <t>87-67-0011</t>
  </si>
  <si>
    <t>Magical Moonlight_4-6</t>
  </si>
  <si>
    <t>87-41-0064</t>
  </si>
  <si>
    <t>87-67-0002</t>
  </si>
  <si>
    <t>Magical Moonlight_p8</t>
  </si>
  <si>
    <t>30-02-0124</t>
  </si>
  <si>
    <t>Magical Starlight_2-3</t>
  </si>
  <si>
    <t>30-02-0039</t>
  </si>
  <si>
    <t>Magical Sweet Summer_4-6</t>
  </si>
  <si>
    <t>87-41-0026</t>
  </si>
  <si>
    <t>87-67-0014</t>
  </si>
  <si>
    <t>Magical Vesuvio_4-6</t>
  </si>
  <si>
    <t>October Bride_p8</t>
  </si>
  <si>
    <t>30-02-0127</t>
  </si>
  <si>
    <t>Phantom_2-3</t>
  </si>
  <si>
    <t>30-02-0095</t>
  </si>
  <si>
    <t>Phantom_4-6</t>
  </si>
  <si>
    <t>30-02-0064</t>
  </si>
  <si>
    <t>Phantom_p8</t>
  </si>
  <si>
    <t>30-02-0128</t>
  </si>
  <si>
    <t>Pink &amp; Rose_4-6</t>
  </si>
  <si>
    <t>87-41-0088</t>
  </si>
  <si>
    <t>Pink &amp; Rose_MP84</t>
  </si>
  <si>
    <t>87-41-0098</t>
  </si>
  <si>
    <t>Pink Diamond_2-3</t>
  </si>
  <si>
    <t>30-02-0001</t>
  </si>
  <si>
    <t>Pink Diamond_4-6</t>
  </si>
  <si>
    <t>30-02-0002</t>
  </si>
  <si>
    <t>Pink Lady_2-3</t>
  </si>
  <si>
    <t>30-02-0043</t>
  </si>
  <si>
    <t>Pink Lady_4-6</t>
  </si>
  <si>
    <t>87-99-0061</t>
  </si>
  <si>
    <t>Pinky Promise_4-6</t>
  </si>
  <si>
    <t>87-41-0129</t>
  </si>
  <si>
    <t>Pinky Promise_MP84</t>
  </si>
  <si>
    <t>87-41-0099</t>
  </si>
  <si>
    <t>Pinky Winky_2-3</t>
  </si>
  <si>
    <t>87-99-0029</t>
  </si>
  <si>
    <t>Polar Bear_2-3</t>
  </si>
  <si>
    <t>87-90-0002</t>
  </si>
  <si>
    <t>Pollstar_4-6</t>
  </si>
  <si>
    <t>87-99-0063</t>
  </si>
  <si>
    <t>Raspberry Pink_MP84</t>
  </si>
  <si>
    <t>87-41-0100</t>
  </si>
  <si>
    <t>Royal Flower_MP84</t>
  </si>
  <si>
    <t>87-41-0133</t>
  </si>
  <si>
    <t>Selection_2-3</t>
  </si>
  <si>
    <t>30-02-0044</t>
  </si>
  <si>
    <t>Selection_4-6</t>
  </si>
  <si>
    <t>30-02-0045</t>
  </si>
  <si>
    <t>serrata Blue Bird_4-6</t>
  </si>
  <si>
    <t>87-99-0073</t>
  </si>
  <si>
    <t>serrata Daredevil_4-6</t>
  </si>
  <si>
    <t>87-99-0072</t>
  </si>
  <si>
    <t>Silver Dollar_4-6</t>
  </si>
  <si>
    <t>87-41-0068</t>
  </si>
  <si>
    <t>87-53-0008</t>
  </si>
  <si>
    <t>30-02-0061</t>
  </si>
  <si>
    <t>Skyfall_2-3</t>
  </si>
  <si>
    <t>87-99-0032</t>
  </si>
  <si>
    <t>Skyfall_4-6</t>
  </si>
  <si>
    <t>87-53-0084</t>
  </si>
  <si>
    <t>87-99-0065</t>
  </si>
  <si>
    <t>Strawberry Blossom_4-6</t>
  </si>
  <si>
    <t>87-41-0092</t>
  </si>
  <si>
    <t>Strawberry Blossom_MP84</t>
  </si>
  <si>
    <t>87-41-0103</t>
  </si>
  <si>
    <t>Sugar Rush_MP84</t>
  </si>
  <si>
    <t>87-41-0101</t>
  </si>
  <si>
    <t>Summer Love_4-6</t>
  </si>
  <si>
    <t>87-41-0095</t>
  </si>
  <si>
    <t>Summer Snow_4-6</t>
  </si>
  <si>
    <t>87-41-0096</t>
  </si>
  <si>
    <t>Summer Snow_MP84</t>
  </si>
  <si>
    <t>87-41-0105</t>
  </si>
  <si>
    <t>Sundae Fraise_2-3</t>
  </si>
  <si>
    <t>30-02-0047</t>
  </si>
  <si>
    <t>Sundae Fraise_4-6</t>
  </si>
  <si>
    <t>87-41-0039</t>
  </si>
  <si>
    <t>Sundae Fraise_p8</t>
  </si>
  <si>
    <t>30-02-0129</t>
  </si>
  <si>
    <t>Tardiva_4-6</t>
  </si>
  <si>
    <t>87-53-0085</t>
  </si>
  <si>
    <t>Touch of Pink_4-6</t>
  </si>
  <si>
    <t>87-41-0097</t>
  </si>
  <si>
    <t>Touch of Pink_MP84</t>
  </si>
  <si>
    <t>87-41-0106</t>
  </si>
  <si>
    <t>Vanille Fraise_2-3</t>
  </si>
  <si>
    <t>30-02-0048</t>
  </si>
  <si>
    <t>Vanille Fraise_4-6</t>
  </si>
  <si>
    <t>87-53-0010</t>
  </si>
  <si>
    <t>30-02-0049</t>
  </si>
  <si>
    <t>Vanille Fraise_p8</t>
  </si>
  <si>
    <t>30-02-0130</t>
  </si>
  <si>
    <t>White Lady_2-3</t>
  </si>
  <si>
    <t>30-02-0024</t>
  </si>
  <si>
    <t>87-99-0033</t>
  </si>
  <si>
    <t>White Lady_4-6</t>
  </si>
  <si>
    <t>30-02-0088</t>
  </si>
  <si>
    <t>87-99-0069</t>
  </si>
  <si>
    <t>Whitelight_2-3</t>
  </si>
  <si>
    <t>87-99-0034</t>
  </si>
  <si>
    <t>Wim's Red_2-3</t>
  </si>
  <si>
    <t>87-90-0004</t>
  </si>
  <si>
    <t>Wim's Red_4-6</t>
  </si>
  <si>
    <t>87-41-0040</t>
  </si>
  <si>
    <t>УТ-00118486</t>
  </si>
  <si>
    <t>УТ-00046700</t>
  </si>
  <si>
    <t>УТ-00090304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</si>
  <si>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</si>
  <si>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</si>
  <si>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</si>
  <si>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</si>
  <si>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</si>
  <si>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</si>
  <si>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</si>
  <si>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</si>
  <si>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</si>
  <si>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</si>
  <si>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</si>
  <si>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</si>
  <si>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</si>
  <si>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</si>
  <si>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</si>
  <si>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</si>
  <si>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</si>
  <si>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</si>
  <si>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</si>
  <si>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</si>
  <si>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</si>
  <si>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</si>
  <si>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</si>
  <si>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</si>
  <si>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</si>
  <si>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</si>
  <si>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</si>
  <si>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</si>
  <si>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</si>
  <si>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</si>
  <si>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</si>
  <si>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</si>
  <si>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</si>
  <si>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</si>
  <si>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</si>
  <si>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</si>
  <si>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</si>
  <si>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</si>
  <si>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</si>
  <si>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</si>
  <si>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</si>
  <si>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</si>
  <si>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</si>
  <si>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</si>
  <si>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</si>
  <si>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</si>
  <si>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</si>
  <si>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</si>
  <si>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</si>
  <si>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</si>
  <si>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</si>
  <si>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</si>
  <si>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</si>
  <si>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</si>
  <si>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</si>
  <si>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</si>
  <si>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</si>
  <si>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</si>
  <si>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</si>
  <si>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</si>
  <si>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</si>
  <si>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</si>
  <si>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</si>
  <si>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</si>
  <si>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</si>
  <si>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Основные критерии оценки качества гортензий с ОКС: качество корневой системы и количество скелетных ветвей. Высота надземной части не является значимым показателем. По решению производителя гортензии могут поставляться как с обрезанными ветвями, так и не обрезанными. При посадке в контейнер не обрезанные ветви подлежат обрезке на 2/3.</t>
  </si>
  <si>
    <t>Мы предоставляем услугу по индивидуальной упаковке корневой системы саженцев с ОКС "торф+пленка" .</t>
  </si>
  <si>
    <t>Без упаковки</t>
  </si>
  <si>
    <t>УТ-00077722</t>
  </si>
  <si>
    <t>фото</t>
  </si>
  <si>
    <t>июль…авг</t>
  </si>
  <si>
    <t>белый</t>
  </si>
  <si>
    <t>июнь…авг</t>
  </si>
  <si>
    <t>бело-зеленый</t>
  </si>
  <si>
    <t>июль…сен</t>
  </si>
  <si>
    <t>розовый</t>
  </si>
  <si>
    <t>светло-розовый</t>
  </si>
  <si>
    <t xml:space="preserve">белый/розовый/красный </t>
  </si>
  <si>
    <t>июль…окт</t>
  </si>
  <si>
    <t>бело-розовый</t>
  </si>
  <si>
    <t>июнь…сент</t>
  </si>
  <si>
    <t>бледно зеленый…белый</t>
  </si>
  <si>
    <t>Очень ароматный сорт! В высоту достигает 55-60 см, с прямостоячими побегами, листья зеленые, блестящие. Соцветие - метёлка конической формы, крупное, при распускании цветки жемчужно-белые, очень ароматные. Цветение обильное, продолжительное. Устойчивость к заболеваниям высокая, морозостойкий сорт.</t>
  </si>
  <si>
    <t>июль..сент</t>
  </si>
  <si>
    <t>белый/фисташковый/розовый</t>
  </si>
  <si>
    <t>июнь…сен</t>
  </si>
  <si>
    <t>белый-розовый</t>
  </si>
  <si>
    <t>желто-зеленый/кремовый/красный</t>
  </si>
  <si>
    <t>кремово-белый/темно-розовый</t>
  </si>
  <si>
    <t>июль…сент</t>
  </si>
  <si>
    <t>зеленоватый/кремовый/нежно-розовый</t>
  </si>
  <si>
    <t>нежно-салатовый/кремовый/белый</t>
  </si>
  <si>
    <t>белый/розовый/малиновый</t>
  </si>
  <si>
    <t>желто-зеленый/белый/нежно-розовый</t>
  </si>
  <si>
    <t>белый/розовый</t>
  </si>
  <si>
    <t>бело-кремовый...розово-фиолетовый</t>
  </si>
  <si>
    <t>Сорт сохраняющий эффектный вид на протяжении всего сезона. Крепкие, прочные побеги фиолетового цвета образуют куст с вертикальной, слегка раскидистой кроной. Соцветие- широкая, немного сплющенная метелка округло-конусовидной формы из стерильных и фертильных цветков. В начале цветения соцветия -бело-кремовые, со временем становятся розово-фиолетовыми. Осенью розово-красные стерильные цветки красиво контрастируют с фиолетовыми фертильными. Также примечателен лимонно-медной окраской листвы к осени. Обильное цветение начинается довольно рано и длится с начала июня до конца августа/начала сентября. Неприхотливый устойчивый сорт, выдерживающий без укрытия даже очень суровые зимы.</t>
  </si>
  <si>
    <t>июнь…окт</t>
  </si>
  <si>
    <t>белый…розовый…красный с белым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</si>
  <si>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</si>
  <si>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июнь..авг</t>
  </si>
  <si>
    <t>белый/палево-розовый</t>
  </si>
  <si>
    <t>белый/розовый/темно-красный</t>
  </si>
  <si>
    <t>белый-молочно-кремовый</t>
  </si>
  <si>
    <t>зеленый/белый/розовый</t>
  </si>
  <si>
    <t>белый/нежно-розовый</t>
  </si>
  <si>
    <t>июль..окт</t>
  </si>
  <si>
    <t>белый/зеленый/розовый</t>
  </si>
  <si>
    <t>светло-зеленый/кремовый/розовый</t>
  </si>
  <si>
    <t>белый/зеленый</t>
  </si>
  <si>
    <t>зеленоватый/белый розовый</t>
  </si>
  <si>
    <t>авг…сен</t>
  </si>
  <si>
    <t>белый/темно-розовый/пурпурный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</si>
  <si>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</si>
  <si>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</si>
  <si>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зеленовато-белый</t>
  </si>
  <si>
    <t>июнь..сен</t>
  </si>
  <si>
    <t>белый/розовый/красный</t>
  </si>
  <si>
    <t>сент…окт</t>
  </si>
  <si>
    <t>кремово-белый/нежно-салатовый</t>
  </si>
  <si>
    <t>кремовый/светло-розовый</t>
  </si>
  <si>
    <t>белый/ярко-розовый/малиновый</t>
  </si>
  <si>
    <t>белый/темно-розовый</t>
  </si>
  <si>
    <t>зеленый/кремовый/розовый</t>
  </si>
  <si>
    <t>зеленоватый-белый/розовый/темно-розовый</t>
  </si>
  <si>
    <t>кремовый/бело-розовый/темно-розовый</t>
  </si>
  <si>
    <t>кремово-белый/нежно-розовый</t>
  </si>
  <si>
    <t>фисташковый/белый/розовый</t>
  </si>
  <si>
    <t>фиолетовой-синий/голубой/лиловый</t>
  </si>
  <si>
    <t>темно-розовый</t>
  </si>
  <si>
    <t>июнь..окт</t>
  </si>
  <si>
    <t>кремово-белый/дымчато-розовый</t>
  </si>
  <si>
    <t>кремовый/розовый/малиновый</t>
  </si>
  <si>
    <t>белый/розоватый</t>
  </si>
  <si>
    <t>белый/розовый/насыщенно-розовый</t>
  </si>
  <si>
    <t>зеленовато-кремовый-белый</t>
  </si>
  <si>
    <t>бело-кремовый...розовый</t>
  </si>
  <si>
    <t>Высокодекоративный сорт. Цветки кремово-белые, при отцветании розовые, собраны в крупные соцветия длиной 30 см, цветёт обильно в июле-сентябре на побегах текущего года, срезанные соцветия используются как сухоцветы, требует плодородной, влажной кислой почвы и полутенистого места, эффектна в групповых посадках. Зимостойка.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</si>
  <si>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</si>
  <si>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</si>
  <si>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Описание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</si>
  <si>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</si>
  <si>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Гортензия цветет пышными, шаровидными соцветиями. Очень зимостойкая, нуждается каждую весну в формирующей обрезке. Совершенно не капризна, окраска может варьироваться от белого до нежно-зеленого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</si>
  <si>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</si>
  <si>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</si>
  <si>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Гортензия цветет обильно и продолжительно. Цветет сначал быелыми, затем розовыми цветками, которые к осени становятся тено-красными. Любит тень или полутень.</t>
  </si>
  <si>
    <t>Гортензия с белыми цветками, которые розовеют осенью. Побеги сильные, листья темно-зеленые. Место солнечное или полу-тенистое.</t>
  </si>
  <si>
    <t>Гортензия отличается пышным кустом и цветом бутонов. При раскрытии они имеют зеленовато-лимонный цвет, потом становятся фисташковыми. А впоследствии розоватовыми или кремовыми.</t>
  </si>
  <si>
    <t>Гортензия белого цвета с кремовым оттенком, к осени розовеет. Соцветие метелка конической формы. Листья большие, темно-зеленые. Неприхотливый, зимостойкий сорт.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</si>
  <si>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</si>
  <si>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Гортензия с большими цветками, в течении сезона меняет цвет от кремово-белого до темно-розового. Светолюбива, зимостойкость высокая, но молодые растения лучше укрывать.</t>
  </si>
  <si>
    <t>Гортензия с кремовыми, округлыми цветками средней величины. Прекрасно смотрится в небольших группах на газонах. Куст аккуратный и компактный с плотной, округлой формой.</t>
  </si>
  <si>
    <t>Гортензия с очень крупными соцветиями, напоминающими облако. В начале цветения они нежно-салатовые или кремовые, по мере роста становятся белоснежными. Цветение обильное.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</si>
  <si>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</si>
  <si>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Гортензия пышноцветущая. В начале цветения имеет желто-зеленую окраску, затем белую и к концу цветения светло-розовую.</t>
  </si>
  <si>
    <t>Гортензия сорта Dolly с английского языка переводится "овечка". Это пышный, раскидистый кустарник, усыпанный большими соцветиями белого цвета, который к осени розовеет.</t>
  </si>
  <si>
    <t xml:space="preserve">Гортензия с крупными соцветиями белого цвета, с возрастом становится палево-розовой. Листья крупные, с выемчато-пильчатым краем, насыщенного изумрудно цвета, сидят на черешках вишнёвого цвета. 
</t>
  </si>
  <si>
    <t>Гортензия с крупными и удлененными соцветиями, состоящая из мелких белых цветов. В течении сезона оттенок меняется от кремового, белоснежного до нежно-розового.</t>
  </si>
  <si>
    <t>Гортензия с невероятно большими стерильными цветками, в диаметре которые вырастают до 10 см. Один цветок состоит из четырех лепестков и немного скручивается вниз.</t>
  </si>
  <si>
    <t>Гортензия цветет более 150 дней, очень компактная, куст не разваливается. Светолюбива, но хорошо растет и в тени. Можно получить роскошную не формируемую бордюрную изгородь.</t>
  </si>
  <si>
    <t>Гортензия с пьянящим медовым ароматом и крупными соцветиями до 50 см. В момент распускания цвет белый, затем меняется на кремовый.</t>
  </si>
  <si>
    <t>Гортензия является цветущим, листопадным кустарником. Имеет раскидистую форму, во время цветения не требует подвязки и опоры.</t>
  </si>
  <si>
    <t>Гортензия сначала белого цвета, затем меняет окраску на нежно-розовую и до конца сезона остается в таком цвете. Листья очень темные, зеленого цвета.</t>
  </si>
  <si>
    <t>Гортензия комактная,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</si>
  <si>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Гортензия в период цветения смотрится одним огромынм кустом зеленовато-белого цвета. Цветение обильное. Рекомендуется для бордюрных изгородей и небольших садов.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</si>
  <si>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</si>
  <si>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Гортензия карликовая, собрана в пирамидальные соцветия-метелки, при распускании становится зеленоватой, постепенно белеет,затем розовеет.</t>
  </si>
  <si>
    <t>Гортензия Magical Candle в переводе на русский язык "волшебная свеча". Необыкновенно красивый сорт. Окрас от нежно-кремового до малинового ближе к осени.</t>
  </si>
  <si>
    <t>Гортензия Magical Fire в переводе с английского означает "волшебный огонь". На стадии распускания бутоны светло-розовые, но к концу сезона приобретают красный или даже бордовый цвет.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</si>
  <si>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</si>
  <si>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Гортензия с ажурной кроной. Цветовая гамма зависит от того места, где она произрастает. В тени она кремово-зеленая..</t>
  </si>
  <si>
    <t>Гортензия практически не изменяет окраску, остается белой до конца сезона. Куст с прямостоящими побегами, не разваливается, форма округлая.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</si>
  <si>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</si>
  <si>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Гортензия с комактным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</si>
  <si>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Гортензия с белыми соцветиями, к концу цветения становятся нежно-салатовыми. Состоят из стерильных и плодущих цветков в гармоничном количественном соотношении. Зимует без укрытия.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</si>
  <si>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</si>
  <si>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</si>
  <si>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</si>
  <si>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Гортензия конусовидной формы, с соцветиями нежно-розового цвета. Побеги сильные, коричневого цвета, меняющие окраску на красный. Очень длительный срок цветения. Есть приятный, ненавязчивый запах.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</si>
  <si>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</si>
  <si>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Гортензия имеет бело-розовые цветки, кторые меняются на насыщенно-розовые. Осенью листва преобретает красный оттенок, это придает особый шарм растению.</t>
  </si>
  <si>
    <t>Гортензия в перерводе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</si>
  <si>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Гортензия представляет собой куст среднего размера с мелкими цветочками. Одна из раннецветущих гортензий. Отлчино растет в тени.Цвет меняет от слегка зеленого до лососевого к концу цветения.</t>
  </si>
  <si>
    <t>Гортензия с пышными соцветиями, зацветает белыми цветками, затем становится розовой. Место солнечное или полутенистое.</t>
  </si>
  <si>
    <t>Гортензия обильного цветения с большими соцветимяи. Распускается белыми цветами, в конце сезона становится розовой. Ветки без проблем держат крупные соцветия.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</si>
  <si>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</si>
  <si>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Гортензия с красивыми и крупными соцветиями, меняют окрас в течение всего периода цветения. Имеют несколько оттенков. Более насыщенный цвет у серединных соцветий – розово-пурпурный с голубыми тычинками. Большие соцветия по краям окрашены от нежно-розового, светло-лилового до ярко-синего, фиолетового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</si>
  <si>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</si>
  <si>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</si>
  <si>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</si>
  <si>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 xml:space="preserve">Гортензия с конусобразными соцветиями, напоминающими клубнику. Цветы окрашены в светло-зелёный тон, с течением времени становятся белого цвета, а в конце цветения — приобретают розовый оттенок. 
</t>
  </si>
  <si>
    <t>Гортензия с пирамидальными соцветиями, миниатюрная. Крона густая, округлая, ветви не разваливаются. Предпочитает рассеянный свет.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</si>
  <si>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</si>
  <si>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Гортензия в переводе с английского "летний снег", с плотным и пышным цветением. Крона шаровидная, при правильно уходе может вырасти до 3-х метров. Листья крупные с заостренным концом.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</si>
  <si>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</si>
  <si>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</si>
  <si>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</si>
  <si>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с соцветиями конусовидной формы. Вначале цветения окрас белый, затем может порозоветь. Имеет сильный аромат, лепестки с зубчатым краемт.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</si>
  <si>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</si>
  <si>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>На некоторые позиции р12 и p14 возможен заказ 16 / 12  шт с надбавкой за сборку +5%</t>
  </si>
  <si>
    <t>Гортензии с ОКС упаковываются в гофрокороба 120х50х50 см со средней вместимостью 200-250 шт корней. 
Гортензии в контейнерах упаковываются в фанерные ящики 60х40х26 см с вместимостью для Р8 - 40 шт, для Р12 - 16 шт, для Р14 - 12 шт.
Гортензии в кассетах упаковываются в фанерные ящики 60х40х26 см с вместимостью 1 кассета.</t>
  </si>
  <si>
    <t xml:space="preserve"> </t>
  </si>
  <si>
    <t>закрыт приём заказов</t>
  </si>
  <si>
    <t>87-67-0006</t>
  </si>
  <si>
    <t>Доступно к заказу</t>
  </si>
  <si>
    <t>87-99-0010</t>
  </si>
  <si>
    <t>Bee Happy_2-3</t>
  </si>
  <si>
    <t>30-02-0135</t>
  </si>
  <si>
    <t>46-02-2010</t>
  </si>
  <si>
    <t>46-02-2012</t>
  </si>
  <si>
    <t>46-02-2013</t>
  </si>
  <si>
    <t>46-02-2014</t>
  </si>
  <si>
    <t>46-02-2017</t>
  </si>
  <si>
    <t>87-67-0015</t>
  </si>
  <si>
    <t>87-99-0082</t>
  </si>
  <si>
    <t>87-99-0083</t>
  </si>
  <si>
    <t>87-99-0089</t>
  </si>
  <si>
    <t>87-99-0090</t>
  </si>
  <si>
    <t>87-99-0091</t>
  </si>
  <si>
    <t>Гортензии с ОКС от русских производителей</t>
  </si>
  <si>
    <t>RUS</t>
  </si>
  <si>
    <t>ОКС, 3-4 ветки</t>
  </si>
  <si>
    <t>зеленый...белый...розовый</t>
  </si>
  <si>
    <t>Русские производители:</t>
  </si>
  <si>
    <t>87-07-1988</t>
  </si>
  <si>
    <t>87-07-9395</t>
  </si>
  <si>
    <t>87-07-9025</t>
  </si>
  <si>
    <t>87-07-9396</t>
  </si>
  <si>
    <t>87-07-9006</t>
  </si>
  <si>
    <t>87-07-6705</t>
  </si>
  <si>
    <t>87-07-2032</t>
  </si>
  <si>
    <t>87-07-7312</t>
  </si>
  <si>
    <t>87-07-2039</t>
  </si>
  <si>
    <t>87-07-7313</t>
  </si>
  <si>
    <t>87-07-6508</t>
  </si>
  <si>
    <t>87-07-10033</t>
  </si>
  <si>
    <t>87-07-10031</t>
  </si>
  <si>
    <t>87-07-10037</t>
  </si>
  <si>
    <t>87-07-7315</t>
  </si>
  <si>
    <t>87-07-2014</t>
  </si>
  <si>
    <t>87-07-2052</t>
  </si>
  <si>
    <t>87-07-7320</t>
  </si>
  <si>
    <t>87-07-2088</t>
  </si>
  <si>
    <t>87-07-2090</t>
  </si>
  <si>
    <t>87-07-0908</t>
  </si>
  <si>
    <t>87-07-9404</t>
  </si>
  <si>
    <t>87-07-2130</t>
  </si>
  <si>
    <t>87-07-1172</t>
  </si>
  <si>
    <t>87-07-2152</t>
  </si>
  <si>
    <t>87-07-2155</t>
  </si>
  <si>
    <t>87-07-2158</t>
  </si>
  <si>
    <t>87-07-9339</t>
  </si>
  <si>
    <t>87-07-9412</t>
  </si>
  <si>
    <t>87-07-9413</t>
  </si>
  <si>
    <t>87-07-1994</t>
  </si>
  <si>
    <t>87-07-9414</t>
  </si>
  <si>
    <t>87-07-9415</t>
  </si>
  <si>
    <t>87-07-2173</t>
  </si>
  <si>
    <t>87-07-2177</t>
  </si>
  <si>
    <t>87-07-9621</t>
  </si>
  <si>
    <t>87-07-9420</t>
  </si>
  <si>
    <t>87-07-9065</t>
  </si>
  <si>
    <t>87-07-10536</t>
  </si>
  <si>
    <t>87-07-2212</t>
  </si>
  <si>
    <t>87-07-7332</t>
  </si>
  <si>
    <t>87-07-2217</t>
  </si>
  <si>
    <t>87-07-2193</t>
  </si>
  <si>
    <t>87-07-2221</t>
  </si>
  <si>
    <t>87-07-2223</t>
  </si>
  <si>
    <t>87-07-10062</t>
  </si>
  <si>
    <t>87-07-10063</t>
  </si>
  <si>
    <t>87-07-2228</t>
  </si>
  <si>
    <t>87-07-2231</t>
  </si>
  <si>
    <t>87-07-1074</t>
  </si>
  <si>
    <t>87-07-2240</t>
  </si>
  <si>
    <t>87-07-2245</t>
  </si>
  <si>
    <t>87-07-2246</t>
  </si>
  <si>
    <t>87-07-9423</t>
  </si>
  <si>
    <t>P12</t>
  </si>
  <si>
    <t>P9</t>
  </si>
  <si>
    <t>розовый...красный</t>
  </si>
  <si>
    <t>голубой</t>
  </si>
  <si>
    <t xml:space="preserve">голубой…синий…фиолетово-розовый </t>
  </si>
  <si>
    <t>розовый…розово-лиловый</t>
  </si>
  <si>
    <t>белый…кремовый...розовый</t>
  </si>
  <si>
    <t xml:space="preserve">розово-красный </t>
  </si>
  <si>
    <t>тёмно-синий…тёмно-розовый</t>
  </si>
  <si>
    <t xml:space="preserve">красный </t>
  </si>
  <si>
    <t>белый…светло-розовый</t>
  </si>
  <si>
    <t>красный…фиолетовый</t>
  </si>
  <si>
    <t>июль...сент</t>
  </si>
  <si>
    <t>красно-малиновый</t>
  </si>
  <si>
    <t>macr. Alpengluhen</t>
  </si>
  <si>
    <t>macr. Blaumeise</t>
  </si>
  <si>
    <t>macr. Bouquet Rose</t>
  </si>
  <si>
    <t>macr. Dancing Angel</t>
  </si>
  <si>
    <t>macr. Doppio Nuvela</t>
  </si>
  <si>
    <t>macr. Doppio Rosa</t>
  </si>
  <si>
    <t>macr. Grunes Gewolbe</t>
  </si>
  <si>
    <t>macr. Hamburg</t>
  </si>
  <si>
    <t>macr. Hot Red</t>
  </si>
  <si>
    <t>macr. Mme E. Mouillere</t>
  </si>
  <si>
    <t>macr. Perfection</t>
  </si>
  <si>
    <t>macr. Red Angel</t>
  </si>
  <si>
    <t>macr. Rotkehlchen</t>
  </si>
  <si>
    <t>macr. Schloss Wackerbarth</t>
  </si>
  <si>
    <t>macr. You and Me Perfection</t>
  </si>
  <si>
    <t>pan. Angels Blush</t>
  </si>
  <si>
    <t>pan. Baby Lace</t>
  </si>
  <si>
    <t>pan. Bobo</t>
  </si>
  <si>
    <t>pan. Brussels Lace</t>
  </si>
  <si>
    <t>pan. Candlelight</t>
  </si>
  <si>
    <t>pan. Colorful Cocktail</t>
  </si>
  <si>
    <t>pan. Cotton Cream</t>
  </si>
  <si>
    <t>pan. Dentelle De Gorron</t>
  </si>
  <si>
    <t>pan. Diamant Rouge</t>
  </si>
  <si>
    <t>pan. Diamant Rouge ХИТ</t>
  </si>
  <si>
    <t>pan. Diamantino</t>
  </si>
  <si>
    <t>pan. Dolly</t>
  </si>
  <si>
    <t>pan. Early Harry</t>
  </si>
  <si>
    <t>pan. Fraise Melba</t>
  </si>
  <si>
    <t>pan. Goliath</t>
  </si>
  <si>
    <t>pan. Grandiflora</t>
  </si>
  <si>
    <t>pan. Great Star</t>
  </si>
  <si>
    <t>pan. Levana</t>
  </si>
  <si>
    <t>pan. Little Spooky</t>
  </si>
  <si>
    <t>pan. Magical Candle</t>
  </si>
  <si>
    <t>pan. Magical Fire</t>
  </si>
  <si>
    <t>pan. Magical Lime Sparkle</t>
  </si>
  <si>
    <t>pan. Magical Matterhorn NEW</t>
  </si>
  <si>
    <t>pan. Magical Moonlight ХИТ</t>
  </si>
  <si>
    <t>pan. Magical Starlight</t>
  </si>
  <si>
    <t>pan. Magical Vesuvio NEW</t>
  </si>
  <si>
    <t>pan. October Bride</t>
  </si>
  <si>
    <t>pan. Phantom ХИТ</t>
  </si>
  <si>
    <t>pan. Pink &amp; Rose NEW 2020</t>
  </si>
  <si>
    <t>pan. Pink Diamond</t>
  </si>
  <si>
    <t>pan. Pink Lady</t>
  </si>
  <si>
    <t>pan. Pinky Winky</t>
  </si>
  <si>
    <t>pan. Polar Bear ХИТ</t>
  </si>
  <si>
    <t>pan. Pollstar</t>
  </si>
  <si>
    <t>pan. Raspberry Pink NEW 2020</t>
  </si>
  <si>
    <t>pan. Royal Flower NEW 2020</t>
  </si>
  <si>
    <t>pan. Selection</t>
  </si>
  <si>
    <t>pan. Skyfall NEW</t>
  </si>
  <si>
    <t>pan. Sugar Rush NEW 2020</t>
  </si>
  <si>
    <t>pan. Sundae Fraise ХИТ</t>
  </si>
  <si>
    <t>pan. Tardiva</t>
  </si>
  <si>
    <t>pan. Vanille Fraise ХИТ</t>
  </si>
  <si>
    <t>pan. White Lady</t>
  </si>
  <si>
    <t>pan. Whitelight NEW</t>
  </si>
  <si>
    <t>pan. Wim's Red ХИТ</t>
  </si>
  <si>
    <t>pan. Limelight</t>
  </si>
  <si>
    <t>pan. Perle d`Automne</t>
  </si>
  <si>
    <t>serr. Daredevil</t>
  </si>
  <si>
    <t>serr. Blue Bird</t>
  </si>
  <si>
    <t>pan. Unique</t>
  </si>
  <si>
    <t>pan. Early Sensation</t>
  </si>
  <si>
    <t>ОКС, 80 см штамб без кроны</t>
  </si>
  <si>
    <t>Минимальный заказ на сорт p8/р9 - 40 шт; р12 - 32/25 шт; р14 -  24, кассеты - 84 шт (1 кассета)</t>
  </si>
  <si>
    <t>Количество фанерных ящиков 60х40х26 для p8/р14 и кассет (УТ-00118486)</t>
  </si>
  <si>
    <t>Количество фанерных ящиков 60х40х26 для p9/р12 (УТ-00051394)</t>
  </si>
  <si>
    <t>Ящик фанерный (60х40х26)</t>
  </si>
  <si>
    <t>Гофрокороб PlantMarket (120х50х50, бурый, П-32)</t>
  </si>
  <si>
    <t>Поддон (1200x800) до 1500кг</t>
  </si>
  <si>
    <t xml:space="preserve">Упаковка торф+пленка </t>
  </si>
  <si>
    <t>УТ-00051394</t>
  </si>
  <si>
    <t>Ящик фанерный Hoogen (60х40х21)</t>
  </si>
  <si>
    <t>июнь...окт</t>
  </si>
  <si>
    <t>белый…светло-розовый…бурый</t>
  </si>
  <si>
    <t>кремовый…розовый…винно-красный</t>
  </si>
  <si>
    <t>лаймовый…розово-зелено-белый</t>
  </si>
  <si>
    <t>лимонно-жёлтый…белоснежный…розоватый</t>
  </si>
  <si>
    <t>лаймовый…с оттенком розового</t>
  </si>
  <si>
    <t>белый…розоватый</t>
  </si>
  <si>
    <t>macr. Blauer Zwerg</t>
  </si>
  <si>
    <t>querc. Sike's Dwarf</t>
  </si>
  <si>
    <t>serr. Avelroz</t>
  </si>
  <si>
    <t>Новинка 2022! Высота 80-100 см, зимостойкость -25, цветет от розового к темно-розовому и красному.</t>
  </si>
  <si>
    <t>розовый/темно-розовый/красный</t>
  </si>
  <si>
    <t>Новинка 2022! Очень компактная гортензия, одна из самых раннецветущих с очень долгим цветением. Габитус куста прямостоящий, не распадается. Цветовая окраска меняется от цвета зеленого лимона – в белый – в нежно-розовый и в конце концов в ярко-красный.</t>
  </si>
  <si>
    <t>зеленый лимон/белый/нежно-розовый/ярко-красный</t>
  </si>
  <si>
    <t xml:space="preserve">Новинка 2022! </t>
  </si>
  <si>
    <t>зеленый с кремовым отливом</t>
  </si>
  <si>
    <r>
      <rPr>
        <b/>
        <sz val="22"/>
        <color theme="1"/>
        <rFont val="Arial"/>
        <family val="2"/>
      </rPr>
      <t>Гортензия с ОКС, Р8-P14 и в кассетах</t>
    </r>
    <r>
      <rPr>
        <sz val="22"/>
        <color theme="1"/>
        <rFont val="Arial"/>
        <family val="2"/>
        <charset val="204"/>
      </rPr>
      <t xml:space="preserve"> (NL, FR, RUS) - ВЕСНА 2022</t>
    </r>
  </si>
  <si>
    <r>
      <t xml:space="preserve">pan. Pinky Promise </t>
    </r>
    <r>
      <rPr>
        <b/>
        <i/>
        <sz val="10"/>
        <color theme="0" tint="-0.499984740745262"/>
        <rFont val="Arial"/>
        <family val="2"/>
        <charset val="204"/>
      </rPr>
      <t>NEW 2020</t>
    </r>
  </si>
  <si>
    <r>
      <t xml:space="preserve">pan. Summer Love </t>
    </r>
    <r>
      <rPr>
        <b/>
        <i/>
        <sz val="10"/>
        <color theme="0" tint="-0.499984740745262"/>
        <rFont val="Arial"/>
        <family val="2"/>
        <charset val="204"/>
      </rPr>
      <t>NEW 2019</t>
    </r>
  </si>
  <si>
    <t xml:space="preserve">Гортензия с ажурными соцветиями цвета слоновой кости. Цветы сначала белые, позже приобретают нежный жемчужно-розовый цвет. Особенность сорта - красочная осенняя окраска листьев (в оранжевых тонах). </t>
  </si>
  <si>
    <r>
      <t xml:space="preserve">pan. Strawberry Blossom </t>
    </r>
    <r>
      <rPr>
        <b/>
        <i/>
        <sz val="10"/>
        <color theme="0" tint="-0.499984740745262"/>
        <rFont val="Arial"/>
        <family val="2"/>
        <charset val="204"/>
      </rPr>
      <t>NEW 2019</t>
    </r>
  </si>
  <si>
    <r>
      <t xml:space="preserve">pan. Summer Snow </t>
    </r>
    <r>
      <rPr>
        <b/>
        <i/>
        <sz val="10"/>
        <color theme="0" tint="-0.499984740745262"/>
        <rFont val="Arial"/>
        <family val="2"/>
        <charset val="204"/>
      </rPr>
      <t>NEW 2019</t>
    </r>
  </si>
  <si>
    <r>
      <t>pan. Diamand Rouge</t>
    </r>
    <r>
      <rPr>
        <i/>
        <sz val="10"/>
        <color theme="0" tint="-0.499984740745262"/>
        <rFont val="Arial"/>
        <family val="2"/>
      </rPr>
      <t xml:space="preserve"> ХИТ</t>
    </r>
  </si>
  <si>
    <r>
      <t xml:space="preserve">pan. Hercules </t>
    </r>
    <r>
      <rPr>
        <i/>
        <sz val="10"/>
        <color theme="0" tint="-0.499984740745262"/>
        <rFont val="Arial"/>
        <family val="2"/>
      </rPr>
      <t>NEW 2020</t>
    </r>
  </si>
  <si>
    <r>
      <t xml:space="preserve">pan. Limelight </t>
    </r>
    <r>
      <rPr>
        <b/>
        <i/>
        <sz val="10"/>
        <color theme="0" tint="-0.499984740745262"/>
        <rFont val="Arial"/>
        <family val="2"/>
      </rPr>
      <t>ХИТ</t>
    </r>
  </si>
  <si>
    <r>
      <t xml:space="preserve">pan. Little Blossom </t>
    </r>
    <r>
      <rPr>
        <b/>
        <i/>
        <sz val="10"/>
        <color theme="0" tint="-0.499984740745262"/>
        <rFont val="Arial"/>
        <family val="2"/>
      </rPr>
      <t>NEW 2020</t>
    </r>
  </si>
  <si>
    <t>30-02-0031</t>
  </si>
  <si>
    <t>30-02-0065</t>
  </si>
  <si>
    <t>30-02-0131</t>
  </si>
  <si>
    <t>30-02-0132</t>
  </si>
  <si>
    <t>30-02-0133</t>
  </si>
  <si>
    <t>30-02-0136</t>
  </si>
  <si>
    <t>87-90-0005</t>
  </si>
  <si>
    <t>87-90-0006</t>
  </si>
  <si>
    <t>87-90-0007</t>
  </si>
  <si>
    <t>87-90-0008</t>
  </si>
  <si>
    <t>P8</t>
  </si>
  <si>
    <r>
      <t xml:space="preserve">pan. Magical Moonlight </t>
    </r>
    <r>
      <rPr>
        <b/>
        <sz val="10"/>
        <color theme="0" tint="-0.499984740745262"/>
        <rFont val="Arial"/>
        <family val="2"/>
        <charset val="204"/>
      </rPr>
      <t>ХИТ</t>
    </r>
  </si>
  <si>
    <r>
      <t xml:space="preserve">pan. Sundae Fraise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</si>
  <si>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r>
      <t>pan. Vanille Fraise</t>
    </r>
    <r>
      <rPr>
        <b/>
        <i/>
        <sz val="10"/>
        <color theme="0" tint="-0.499984740745262"/>
        <rFont val="Arial"/>
        <family val="2"/>
        <charset val="204"/>
      </rPr>
      <t xml:space="preserve"> ХИТ</t>
    </r>
  </si>
  <si>
    <r>
      <rPr>
        <sz val="10"/>
        <color theme="0" tint="-0.499984740745262"/>
        <rFont val="Arial"/>
        <family val="2"/>
        <charset val="204"/>
      </rPr>
      <t>pan. Wim's Red</t>
    </r>
    <r>
      <rPr>
        <b/>
        <sz val="10"/>
        <color theme="0" tint="-0.499984740745262"/>
        <rFont val="Arial"/>
        <family val="2"/>
        <charset val="204"/>
      </rPr>
      <t xml:space="preserve">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</si>
  <si>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t>87-99-0088</t>
  </si>
  <si>
    <t>кремовый/розовато-кремовый</t>
  </si>
  <si>
    <r>
      <t>pan. BG</t>
    </r>
    <r>
      <rPr>
        <b/>
        <i/>
        <sz val="10"/>
        <color theme="0" tint="-0.499984740745262"/>
        <rFont val="Arial"/>
        <family val="2"/>
        <charset val="204"/>
      </rPr>
      <t xml:space="preserve"> SUPER NEW 2022!  </t>
    </r>
  </si>
  <si>
    <r>
      <t xml:space="preserve">pan. BS </t>
    </r>
    <r>
      <rPr>
        <b/>
        <i/>
        <sz val="10"/>
        <color theme="0" tint="-0.499984740745262"/>
        <rFont val="Arial"/>
        <family val="2"/>
        <charset val="204"/>
      </rPr>
      <t>SUPER NEW 2022!</t>
    </r>
  </si>
  <si>
    <r>
      <t xml:space="preserve">pan. Limelight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</si>
  <si>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r>
      <t xml:space="preserve">pan. Skyfall </t>
    </r>
    <r>
      <rPr>
        <b/>
        <i/>
        <sz val="10"/>
        <color theme="0" tint="-0.499984740745262"/>
        <rFont val="Arial"/>
        <family val="2"/>
        <charset val="204"/>
      </rPr>
      <t>NEW</t>
    </r>
  </si>
  <si>
    <r>
      <t xml:space="preserve">pan. Wim's Red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</si>
  <si>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r>
      <t xml:space="preserve">pan. Graffiti </t>
    </r>
    <r>
      <rPr>
        <b/>
        <i/>
        <sz val="10"/>
        <color rgb="FF7030A0"/>
        <rFont val="Arial"/>
        <family val="2"/>
        <charset val="204"/>
      </rPr>
      <t>NEW 2020</t>
    </r>
  </si>
  <si>
    <r>
      <t>pan. Little Fresco (Little Fraise)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NEW 2019</t>
    </r>
  </si>
  <si>
    <r>
      <t>pan. Mojito</t>
    </r>
    <r>
      <rPr>
        <b/>
        <i/>
        <sz val="10"/>
        <color theme="4" tint="-0.499984740745262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NEW 2020</t>
    </r>
  </si>
  <si>
    <r>
      <rPr>
        <sz val="10"/>
        <rFont val="Arial"/>
        <family val="2"/>
        <charset val="204"/>
      </rPr>
      <t>pan. Polar Bear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color rgb="FFFF0000"/>
        <rFont val="Arial"/>
        <family val="2"/>
        <charset val="204"/>
      </rPr>
      <t>ХИТ</t>
    </r>
  </si>
  <si>
    <r>
      <rPr>
        <b/>
        <sz val="10"/>
        <color theme="4" tint="-0.499984740745262"/>
        <rFont val="Arial"/>
        <family val="2"/>
        <charset val="204"/>
      </rPr>
      <t>pan. Skyfall</t>
    </r>
    <r>
      <rPr>
        <sz val="10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NEW</t>
    </r>
  </si>
  <si>
    <r>
      <t xml:space="preserve">pan. Petite Star </t>
    </r>
    <r>
      <rPr>
        <b/>
        <i/>
        <sz val="10"/>
        <color theme="0" tint="-0.499984740745262"/>
        <rFont val="Arial"/>
        <family val="2"/>
        <charset val="204"/>
      </rPr>
      <t>SUPER NEW 2022!</t>
    </r>
  </si>
  <si>
    <t>40-03-0015</t>
  </si>
  <si>
    <t>40-03-0016</t>
  </si>
  <si>
    <t>87-07-10520</t>
  </si>
  <si>
    <t>87-07-2198</t>
  </si>
  <si>
    <t>87-07-2205</t>
  </si>
  <si>
    <t>macr. Salsa</t>
  </si>
  <si>
    <t>Новинка 2016 года. Крупные бело-розовые цветки собраны в шикарные соцветия, которые очень красиво смотрятся на фоне фиолетово-бронзовой листвы. Возможно повторное цветение.</t>
  </si>
  <si>
    <t>июль...окт</t>
  </si>
  <si>
    <t>белый…розовый</t>
  </si>
  <si>
    <t>serr. Rosalba</t>
  </si>
  <si>
    <t>DE</t>
  </si>
  <si>
    <t>Цветки бело-розово-малиновые в плоских или слегка выпуклых щитках, срединные плодущие цветки мельче, фиолетовые или розовые.
В средней полосе рекомендуется укрытие на зиму лапником.</t>
  </si>
  <si>
    <t>macr. Generale Vicomtesse de Vibraye</t>
  </si>
  <si>
    <t>Сорт с очень крупными голубыми соцветиями.</t>
  </si>
  <si>
    <t>46-38-3212</t>
  </si>
  <si>
    <t>46-38-8081</t>
  </si>
  <si>
    <t>46-38-4844</t>
  </si>
  <si>
    <t>46-38-3647</t>
  </si>
  <si>
    <t>46-38-6197</t>
  </si>
  <si>
    <t>46-38-6510</t>
  </si>
  <si>
    <t>46-38-5436</t>
  </si>
  <si>
    <t>46-38-10151</t>
  </si>
  <si>
    <t>46-38-10153</t>
  </si>
  <si>
    <t>46-38-10152</t>
  </si>
  <si>
    <t>46-38-10154</t>
  </si>
  <si>
    <t>46-38-10155</t>
  </si>
  <si>
    <t>46-38-10157</t>
  </si>
  <si>
    <t>46-38-10156</t>
  </si>
  <si>
    <t>46-38-10159</t>
  </si>
  <si>
    <t>46-38-10158</t>
  </si>
  <si>
    <t>46-38-10160</t>
  </si>
  <si>
    <t>46-38-10162</t>
  </si>
  <si>
    <t>46-38-10161</t>
  </si>
  <si>
    <t>46-38-10166</t>
  </si>
  <si>
    <t>46-38-10165</t>
  </si>
  <si>
    <t>46-38-10164</t>
  </si>
  <si>
    <t>46-38-10167</t>
  </si>
  <si>
    <t>46-38-10168</t>
  </si>
  <si>
    <t>46-38-10173</t>
  </si>
  <si>
    <t>46-38-10172</t>
  </si>
  <si>
    <t>46-38-10178</t>
  </si>
  <si>
    <t>46-38-10179</t>
  </si>
  <si>
    <t>46-38-10181</t>
  </si>
  <si>
    <t>46-38-10186</t>
  </si>
  <si>
    <t>46-38-10185</t>
  </si>
  <si>
    <t>46-38-10188</t>
  </si>
  <si>
    <t>46-38-10187</t>
  </si>
  <si>
    <t>46-38-10189</t>
  </si>
  <si>
    <t>46-38-10192</t>
  </si>
  <si>
    <t>46-38-10193</t>
  </si>
  <si>
    <t>ОКС, 1-2 ветки</t>
  </si>
  <si>
    <t>pan. Confetti</t>
  </si>
  <si>
    <t>pan. Dharuma</t>
  </si>
  <si>
    <t>pan. Hercules</t>
  </si>
  <si>
    <t>pan. Kyushu</t>
  </si>
  <si>
    <t>pan. Mojito</t>
  </si>
  <si>
    <t>pan. Pastelgreen</t>
  </si>
  <si>
    <t>pan. Silver Dollar</t>
  </si>
  <si>
    <t>pan. Skyfall</t>
  </si>
  <si>
    <t>pan. Strawberry blossom</t>
  </si>
  <si>
    <t>pan. Summer Love</t>
  </si>
  <si>
    <t>pan. Vanille Fraise</t>
  </si>
  <si>
    <t>pan. Wim's Red</t>
  </si>
  <si>
    <t>P11, 4-6 веток</t>
  </si>
  <si>
    <t>87-41-0150</t>
  </si>
  <si>
    <t>87-14-1455</t>
  </si>
  <si>
    <t>arb. Annabelle_2-3</t>
  </si>
  <si>
    <t>87-14-1296</t>
  </si>
  <si>
    <t>46-02-2019</t>
  </si>
  <si>
    <r>
      <t>pan. Phantom</t>
    </r>
    <r>
      <rPr>
        <b/>
        <i/>
        <sz val="10"/>
        <color theme="0" tint="-0.499984740745262"/>
        <rFont val="Arial"/>
        <family val="2"/>
        <charset val="204"/>
      </rPr>
      <t xml:space="preserve"> ХИТ</t>
    </r>
  </si>
  <si>
    <r>
      <t xml:space="preserve">pan. Silver Dollar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</si>
  <si>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t>Итоговая сумма</t>
  </si>
  <si>
    <t>zakaz@plantmarket.ru</t>
  </si>
  <si>
    <t>www.plantmarket.ru</t>
  </si>
  <si>
    <t>кремовый/темно-розовый</t>
  </si>
  <si>
    <t>белый/кремовый/бледно-зелёный/фисташково-зелёный/розовый/малиново-розовый</t>
  </si>
  <si>
    <t>Гортензия с прочными побегами темно-красного цвета, листья продолговатые, яйцеобразной формы. В начале своего цветения цвет кремовый, по мере роста  становится темно-розовым.</t>
  </si>
  <si>
    <t>Гортензия с прекрасными белыми цветками и раскидистой кроной. Отцветая, приобретает розовый оттенок. Имеет аромат.</t>
  </si>
  <si>
    <t xml:space="preserve">Гортензия отличается от других неповторимостью  цветов, которые  собраны в соцветия напоминающие форму щитков, шаров или метёлок. Лепестки окрашены в белые цвета, но могут иметь, розовые фиолетовые и зелёные оттенки. Листья крупные, насыщенного зеленого цвета. </t>
  </si>
  <si>
    <t>Гортензия в соцветиях нежно-салатового цвета, к концу сезона имеет слегка  розоватый оттенок. После цветения, цветы остаются украшением всю осень и зиму. Идеально подходит для букетов или как сухоцвет.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</si>
  <si>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</si>
  <si>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>Little Lime</t>
  </si>
  <si>
    <t>Гортензия карликовая, декоративная. Стебель цветка прямостоячий и не нуждается в подвязке.  Цветет большими кистями слегка вытянутой формы.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</si>
  <si>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</si>
  <si>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r>
      <t xml:space="preserve">pan. Diamant Rouge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</si>
  <si>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r>
      <t>pan. Wim's Red</t>
    </r>
    <r>
      <rPr>
        <sz val="10"/>
        <color rgb="FFFF0000"/>
        <rFont val="Arial"/>
        <family val="2"/>
        <charset val="204"/>
      </rPr>
      <t xml:space="preserve"> </t>
    </r>
    <r>
      <rPr>
        <b/>
        <sz val="10"/>
        <color rgb="FFFF0000"/>
        <rFont val="Arial"/>
        <family val="2"/>
        <charset val="204"/>
      </rPr>
      <t>ХИТ</t>
    </r>
  </si>
  <si>
    <r>
      <t>pan. Limelight</t>
    </r>
    <r>
      <rPr>
        <sz val="10"/>
        <color rgb="FFFF0000"/>
        <rFont val="Arial"/>
        <family val="2"/>
        <charset val="204"/>
      </rPr>
      <t xml:space="preserve"> </t>
    </r>
    <r>
      <rPr>
        <b/>
        <sz val="10"/>
        <color rgb="FFFF0000"/>
        <rFont val="Arial"/>
        <family val="2"/>
        <charset val="204"/>
      </rPr>
      <t>ХИТ</t>
    </r>
  </si>
  <si>
    <t>&gt;100</t>
  </si>
  <si>
    <r>
      <t xml:space="preserve">pan. Pink and Rose </t>
    </r>
    <r>
      <rPr>
        <b/>
        <i/>
        <sz val="10"/>
        <color theme="0" tint="-0.499984740745262"/>
        <rFont val="Arial"/>
        <family val="2"/>
        <charset val="204"/>
      </rPr>
      <t xml:space="preserve">NEW 2020 </t>
    </r>
  </si>
  <si>
    <r>
      <t xml:space="preserve">pan. Summer Snow </t>
    </r>
    <r>
      <rPr>
        <b/>
        <i/>
        <sz val="10"/>
        <rFont val="Arial"/>
        <family val="2"/>
      </rPr>
      <t>NEW 2019</t>
    </r>
  </si>
  <si>
    <r>
      <t xml:space="preserve">pan. Touch of Pink </t>
    </r>
    <r>
      <rPr>
        <b/>
        <i/>
        <sz val="10"/>
        <color rgb="FF7030A0"/>
        <rFont val="Arial"/>
        <family val="2"/>
        <charset val="204"/>
      </rPr>
      <t>NEW 2019</t>
    </r>
  </si>
  <si>
    <r>
      <t>pan. Phantom</t>
    </r>
    <r>
      <rPr>
        <b/>
        <i/>
        <sz val="10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ХИТ</t>
    </r>
  </si>
  <si>
    <r>
      <t xml:space="preserve">pan. Magical Sweet Summer </t>
    </r>
    <r>
      <rPr>
        <b/>
        <sz val="10"/>
        <color rgb="FFFF0000"/>
        <rFont val="Arial"/>
        <family val="2"/>
        <charset val="204"/>
      </rPr>
      <t>ХИТ</t>
    </r>
  </si>
  <si>
    <t>46-38-10169</t>
  </si>
  <si>
    <t>46-38-10176</t>
  </si>
  <si>
    <t>87-41-0104</t>
  </si>
  <si>
    <t>Summer Love_MP84</t>
  </si>
  <si>
    <r>
      <t xml:space="preserve">pan. Infinity </t>
    </r>
    <r>
      <rPr>
        <b/>
        <i/>
        <sz val="10"/>
        <color theme="0" tint="-0.499984740745262"/>
        <rFont val="Arial"/>
        <family val="2"/>
        <charset val="204"/>
      </rPr>
      <t>NEW 2021</t>
    </r>
  </si>
  <si>
    <r>
      <t>pan. Vanille Fraise</t>
    </r>
    <r>
      <rPr>
        <b/>
        <i/>
        <sz val="10"/>
        <color theme="0" tint="-0.499984740745262"/>
        <rFont val="Arial"/>
        <family val="2"/>
      </rPr>
      <t xml:space="preserve"> </t>
    </r>
    <r>
      <rPr>
        <b/>
        <sz val="10"/>
        <color theme="0" tint="-0.499984740745262"/>
        <rFont val="Arial"/>
        <family val="2"/>
        <charset val="204"/>
      </rPr>
      <t>ХИТ</t>
    </r>
  </si>
  <si>
    <r>
      <t>pan. Touch of pink</t>
    </r>
    <r>
      <rPr>
        <b/>
        <i/>
        <sz val="10"/>
        <color theme="0" tint="-0.499984740745262"/>
        <rFont val="Arial"/>
        <family val="2"/>
        <charset val="204"/>
      </rPr>
      <t xml:space="preserve"> NEW 2019</t>
    </r>
  </si>
  <si>
    <t>87-41-0024</t>
  </si>
  <si>
    <t>87-41-0081</t>
  </si>
  <si>
    <t>87-41-0089</t>
  </si>
  <si>
    <t>87-41-0107</t>
  </si>
  <si>
    <t>87-41-0123</t>
  </si>
  <si>
    <t>87-41-0137</t>
  </si>
  <si>
    <t>87-41-0155</t>
  </si>
  <si>
    <t>46-38-10174</t>
  </si>
  <si>
    <t>46-38-10175</t>
  </si>
  <si>
    <t>46-38-10190</t>
  </si>
  <si>
    <t>46-38-10395</t>
  </si>
  <si>
    <t>46-38-10406</t>
  </si>
  <si>
    <t>46-38-10429</t>
  </si>
  <si>
    <t>46-38-10431</t>
  </si>
  <si>
    <t>46-38-10435</t>
  </si>
  <si>
    <t>46-38-10438</t>
  </si>
  <si>
    <t>46-38-10439</t>
  </si>
  <si>
    <t>46-38-10440</t>
  </si>
  <si>
    <t>46-38-10441</t>
  </si>
  <si>
    <t>46-38-10444</t>
  </si>
  <si>
    <t>46-38-10617</t>
  </si>
  <si>
    <t>46-38-10150</t>
  </si>
  <si>
    <t>ОКС, 5-6 веток</t>
  </si>
  <si>
    <r>
      <t xml:space="preserve">pan. Polar Bear </t>
    </r>
    <r>
      <rPr>
        <b/>
        <i/>
        <sz val="10"/>
        <color theme="8" tint="-0.249977111117893"/>
        <rFont val="Arial"/>
        <family val="2"/>
        <charset val="204"/>
      </rPr>
      <t>ХИТ</t>
    </r>
  </si>
  <si>
    <t>кассета, MP40</t>
  </si>
  <si>
    <r>
      <t xml:space="preserve">pan. Royal Flower </t>
    </r>
    <r>
      <rPr>
        <b/>
        <i/>
        <sz val="10"/>
        <rFont val="Arial"/>
        <family val="2"/>
        <charset val="204"/>
      </rPr>
      <t>NEW 2020</t>
    </r>
  </si>
  <si>
    <r>
      <t>pan. Magical Andes</t>
    </r>
    <r>
      <rPr>
        <b/>
        <sz val="10"/>
        <color theme="0" tint="-0.499984740745262"/>
        <rFont val="Arial"/>
        <family val="2"/>
        <charset val="204"/>
      </rPr>
      <t xml:space="preserve"> NEW</t>
    </r>
  </si>
  <si>
    <r>
      <t xml:space="preserve">pan. Cotton Cream </t>
    </r>
    <r>
      <rPr>
        <b/>
        <i/>
        <sz val="10"/>
        <color theme="0" tint="-0.499984740745262"/>
        <rFont val="Arial"/>
        <family val="2"/>
        <charset val="204"/>
      </rPr>
      <t>NEW 2019</t>
    </r>
  </si>
  <si>
    <r>
      <t xml:space="preserve">pan. Bee Happy </t>
    </r>
    <r>
      <rPr>
        <b/>
        <i/>
        <sz val="10"/>
        <color theme="0" tint="-0.499984740745262"/>
        <rFont val="Arial"/>
        <family val="2"/>
        <charset val="204"/>
      </rPr>
      <t>NEW</t>
    </r>
  </si>
  <si>
    <r>
      <rPr>
        <sz val="10"/>
        <color theme="0" tint="-0.499984740745262"/>
        <rFont val="Arial"/>
        <family val="2"/>
        <charset val="204"/>
      </rPr>
      <t>pan. Polar Bear</t>
    </r>
    <r>
      <rPr>
        <b/>
        <sz val="10"/>
        <color theme="0" tint="-0.499984740745262"/>
        <rFont val="Arial"/>
        <family val="2"/>
        <charset val="204"/>
      </rPr>
      <t xml:space="preserve">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</si>
  <si>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r>
      <t xml:space="preserve">pan. Diamant Rouge </t>
    </r>
    <r>
      <rPr>
        <b/>
        <i/>
        <sz val="10"/>
        <rFont val="Arial"/>
        <family val="2"/>
        <charset val="204"/>
      </rPr>
      <t>ХИТ</t>
    </r>
  </si>
  <si>
    <r>
      <t>pan. Little Fresco</t>
    </r>
    <r>
      <rPr>
        <sz val="10"/>
        <rFont val="Arial"/>
        <family val="2"/>
      </rPr>
      <t xml:space="preserve"> (Little Fraise)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NEW 2019</t>
    </r>
  </si>
  <si>
    <r>
      <t xml:space="preserve">pan. Little Passion </t>
    </r>
    <r>
      <rPr>
        <b/>
        <i/>
        <sz val="10"/>
        <rFont val="Arial"/>
        <family val="2"/>
      </rPr>
      <t>NEW 2020</t>
    </r>
  </si>
  <si>
    <r>
      <t xml:space="preserve">pan. Magical Moonlight </t>
    </r>
    <r>
      <rPr>
        <b/>
        <sz val="10"/>
        <rFont val="Arial"/>
        <family val="2"/>
        <charset val="204"/>
      </rPr>
      <t>ХИТ</t>
    </r>
  </si>
  <si>
    <r>
      <t xml:space="preserve">pan. Pinky Promise </t>
    </r>
    <r>
      <rPr>
        <b/>
        <i/>
        <sz val="10"/>
        <rFont val="Arial"/>
        <family val="2"/>
        <charset val="204"/>
      </rPr>
      <t>NEW 2020</t>
    </r>
  </si>
  <si>
    <r>
      <t xml:space="preserve">pan. Strawberry Blossom </t>
    </r>
    <r>
      <rPr>
        <b/>
        <i/>
        <sz val="10"/>
        <rFont val="Arial"/>
        <family val="2"/>
        <charset val="204"/>
      </rPr>
      <t>NEW 2019</t>
    </r>
  </si>
  <si>
    <r>
      <t xml:space="preserve">pan. Summer Love </t>
    </r>
    <r>
      <rPr>
        <b/>
        <i/>
        <sz val="10"/>
        <rFont val="Arial"/>
        <family val="2"/>
        <charset val="204"/>
      </rPr>
      <t>NEW 2019</t>
    </r>
  </si>
  <si>
    <r>
      <t>pan. Royal Flow</t>
    </r>
    <r>
      <rPr>
        <b/>
        <sz val="10"/>
        <color rgb="FF0070C0"/>
        <rFont val="Arial"/>
        <family val="2"/>
        <charset val="204"/>
      </rPr>
      <t xml:space="preserve">er </t>
    </r>
    <r>
      <rPr>
        <b/>
        <i/>
        <sz val="10"/>
        <color rgb="FF0070C0"/>
        <rFont val="Arial"/>
        <family val="2"/>
        <charset val="204"/>
      </rPr>
      <t>NEW 2020</t>
    </r>
  </si>
  <si>
    <t>87-67-0018</t>
  </si>
  <si>
    <t>87-90-0009</t>
  </si>
  <si>
    <t>87-67-0021</t>
  </si>
  <si>
    <t>87-67-0024</t>
  </si>
  <si>
    <t>87-67-0023</t>
  </si>
  <si>
    <t>87-67-0017</t>
  </si>
  <si>
    <t>87-67-0020</t>
  </si>
  <si>
    <t>30-02-0019</t>
  </si>
  <si>
    <t>87-53-0095</t>
  </si>
  <si>
    <t>87-53-0090</t>
  </si>
  <si>
    <t>87-53-0094</t>
  </si>
  <si>
    <t>87-53-0091</t>
  </si>
  <si>
    <t>87-53-0093</t>
  </si>
  <si>
    <t>87-53-0092</t>
  </si>
  <si>
    <t>87-53-0096</t>
  </si>
  <si>
    <r>
      <t xml:space="preserve">pan. Hercules </t>
    </r>
    <r>
      <rPr>
        <b/>
        <i/>
        <sz val="10"/>
        <rFont val="Arial"/>
        <family val="2"/>
        <charset val="204"/>
      </rPr>
      <t>NEW 2020</t>
    </r>
  </si>
  <si>
    <r>
      <t xml:space="preserve">pan. Limelight </t>
    </r>
    <r>
      <rPr>
        <b/>
        <i/>
        <sz val="10"/>
        <rFont val="Arial"/>
        <family val="2"/>
      </rPr>
      <t>ХИТ</t>
    </r>
  </si>
  <si>
    <r>
      <t>pan. Magical Andes</t>
    </r>
    <r>
      <rPr>
        <b/>
        <sz val="10"/>
        <rFont val="Arial"/>
        <family val="2"/>
        <charset val="204"/>
      </rPr>
      <t xml:space="preserve"> NEW</t>
    </r>
  </si>
  <si>
    <r>
      <t xml:space="preserve">pan. Silver Dollar </t>
    </r>
    <r>
      <rPr>
        <b/>
        <i/>
        <sz val="10"/>
        <rFont val="Arial"/>
        <family val="2"/>
        <charset val="204"/>
      </rPr>
      <t>ХИТ</t>
    </r>
  </si>
  <si>
    <r>
      <t xml:space="preserve">pan. Skyfall </t>
    </r>
    <r>
      <rPr>
        <b/>
        <i/>
        <sz val="10"/>
        <rFont val="Arial"/>
        <family val="2"/>
        <charset val="204"/>
      </rPr>
      <t>NEW</t>
    </r>
  </si>
  <si>
    <r>
      <t>pan. Wim's Red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ХИТ</t>
    </r>
  </si>
  <si>
    <t>Прием заказов: до 4 марта 2022</t>
  </si>
  <si>
    <t>Выдача заказов: 13-15 недели 2022</t>
  </si>
  <si>
    <t>13 неделя 2022</t>
  </si>
  <si>
    <t>87-14-1702</t>
  </si>
  <si>
    <t>30-02-0053</t>
  </si>
  <si>
    <t>30-02-0057</t>
  </si>
  <si>
    <t>46-38-9759</t>
  </si>
  <si>
    <t>46-38-6556</t>
  </si>
  <si>
    <t>46-38-9128</t>
  </si>
  <si>
    <t>46-38-9756</t>
  </si>
  <si>
    <t>46-38-9757</t>
  </si>
  <si>
    <t>46-38-5095</t>
  </si>
  <si>
    <t>46-38-5095/1</t>
  </si>
  <si>
    <t>46-38-9758</t>
  </si>
  <si>
    <t>46-38-2334</t>
  </si>
  <si>
    <t>46-38-1598</t>
  </si>
  <si>
    <t>30-02-0096</t>
  </si>
  <si>
    <t>46-38-8161/1</t>
  </si>
  <si>
    <t>46-38-2150</t>
  </si>
  <si>
    <t>46-38-5188</t>
  </si>
  <si>
    <t>30-02-0090</t>
  </si>
  <si>
    <t>46-38-6704</t>
  </si>
  <si>
    <t>46-38-6704/1</t>
  </si>
  <si>
    <t>30-02-0092</t>
  </si>
  <si>
    <t>30-02-0091</t>
  </si>
  <si>
    <t>46-38-6705</t>
  </si>
  <si>
    <t>46-38-6707</t>
  </si>
  <si>
    <t>46-38-8163</t>
  </si>
  <si>
    <t>46-38-5187</t>
  </si>
  <si>
    <t>ОКС, 1 ветка</t>
  </si>
  <si>
    <t>arb. Emerald Lace</t>
  </si>
  <si>
    <t>arb. Radiata</t>
  </si>
  <si>
    <t>pan. Magical Himalaya</t>
  </si>
  <si>
    <t>pan. Praecox</t>
  </si>
  <si>
    <t>pan. Prim's Red</t>
  </si>
  <si>
    <t>pan. Prim's White</t>
  </si>
  <si>
    <t>pan. Dentelle de Gorron</t>
  </si>
  <si>
    <t>pan. Phantom</t>
  </si>
  <si>
    <t>pan. Polar Bear</t>
  </si>
  <si>
    <t>pan. Prim White Dolprim</t>
  </si>
  <si>
    <t>июнь…</t>
  </si>
  <si>
    <t>июль…</t>
  </si>
  <si>
    <t>белый…бело-розовый</t>
  </si>
  <si>
    <t>кремово-белый…розовый…красный</t>
  </si>
  <si>
    <t>белый…розовато-белый</t>
  </si>
  <si>
    <t>46-38-6702</t>
  </si>
  <si>
    <t>46-38-5096</t>
  </si>
  <si>
    <t>46-38-8163/1</t>
  </si>
  <si>
    <r>
      <t>arb. Magical Dark Pink</t>
    </r>
    <r>
      <rPr>
        <b/>
        <i/>
        <sz val="10"/>
        <color theme="0" tint="-0.499984740745262"/>
        <rFont val="Arial"/>
        <family val="2"/>
        <charset val="204"/>
      </rPr>
      <t xml:space="preserve"> SUPER NEW 2022!</t>
    </r>
  </si>
  <si>
    <r>
      <t xml:space="preserve">pan. Little Blossom </t>
    </r>
    <r>
      <rPr>
        <b/>
        <i/>
        <sz val="10"/>
        <color theme="0" tint="-0.499984740745262"/>
        <rFont val="Arial"/>
        <family val="2"/>
        <charset val="204"/>
      </rPr>
      <t>NEW 2020</t>
    </r>
  </si>
  <si>
    <r>
      <t xml:space="preserve">pan. Touch of Pink </t>
    </r>
    <r>
      <rPr>
        <b/>
        <i/>
        <sz val="10"/>
        <color theme="0" tint="-0.499984740745262"/>
        <rFont val="Arial"/>
        <family val="2"/>
        <charset val="204"/>
      </rPr>
      <t>NEW 2019</t>
    </r>
  </si>
  <si>
    <t>Курс продажи СберБанка</t>
  </si>
  <si>
    <t>Оплата в рублях по курсу продажи СберБанка на дату зачисления</t>
  </si>
  <si>
    <r>
      <t xml:space="preserve">pan. Graffiti </t>
    </r>
    <r>
      <rPr>
        <b/>
        <i/>
        <sz val="10"/>
        <rFont val="Arial"/>
        <family val="2"/>
        <charset val="204"/>
      </rPr>
      <t>NEW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</si>
</sst>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</numFmts>
  <fonts count="10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2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72D"/>
      <name val="Arial"/>
      <family val="2"/>
    </font>
    <font>
      <sz val="12"/>
      <color rgb="FFFF0000"/>
      <name val="Charcoal CY"/>
      <family val="2"/>
      <charset val="204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b/>
      <sz val="10.5"/>
      <name val="Arial"/>
      <family val="2"/>
      <charset val="204"/>
    </font>
    <font>
      <sz val="10.5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.5"/>
      <color theme="1"/>
      <name val="Charcoal CY"/>
      <family val="2"/>
      <charset val="204"/>
    </font>
    <font>
      <sz val="12"/>
      <color theme="1"/>
      <name val="ArialMT"/>
      <family val="2"/>
      <charset val="204"/>
    </font>
    <font>
      <b/>
      <sz val="10.5"/>
      <name val="Arial"/>
      <family val="2"/>
    </font>
    <font>
      <b/>
      <sz val="11"/>
      <color theme="1" tint="0.34998626667073579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  <charset val="204"/>
    </font>
    <font>
      <sz val="12"/>
      <color theme="0" tint="-0.14999847407452621"/>
      <name val="Charcoal CY"/>
      <family val="2"/>
      <charset val="204"/>
    </font>
    <font>
      <sz val="10.5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i/>
      <sz val="10"/>
      <color rgb="FF7030A0"/>
      <name val="Arial"/>
      <family val="2"/>
      <charset val="204"/>
    </font>
    <font>
      <b/>
      <i/>
      <sz val="10"/>
      <color rgb="FF00B05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8"/>
      <color rgb="FF000000"/>
      <name val="Arial"/>
      <family val="2"/>
    </font>
    <font>
      <b/>
      <i/>
      <sz val="10"/>
      <name val="Arial"/>
      <family val="2"/>
      <charset val="204"/>
    </font>
    <font>
      <sz val="12"/>
      <name val="Charcoal CY"/>
      <family val="2"/>
      <charset val="204"/>
    </font>
    <font>
      <sz val="8"/>
      <name val="Arial"/>
      <family val="2"/>
    </font>
    <font>
      <b/>
      <sz val="10"/>
      <color theme="8" tint="-0.249977111117893"/>
      <name val="Arial"/>
      <family val="2"/>
      <charset val="204"/>
    </font>
    <font>
      <i/>
      <sz val="10"/>
      <name val="Arial"/>
      <family val="2"/>
      <charset val="204"/>
    </font>
    <font>
      <u/>
      <sz val="10"/>
      <color theme="0" tint="-0.499984740745262"/>
      <name val="Calibri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i/>
      <sz val="10"/>
      <color theme="0" tint="-0.499984740745262"/>
      <name val="Arial"/>
      <family val="2"/>
      <charset val="204"/>
    </font>
    <font>
      <u/>
      <sz val="10"/>
      <color theme="8"/>
      <name val="Calibri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rgb="FF0070C0"/>
      <name val="Calibri"/>
      <family val="2"/>
      <charset val="204"/>
    </font>
    <font>
      <b/>
      <sz val="10"/>
      <color theme="0" tint="-0.499984740745262"/>
      <name val="Arial"/>
      <family val="2"/>
    </font>
    <font>
      <b/>
      <i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0"/>
      <color theme="4" tint="-0.499984740745262"/>
      <name val="Arial"/>
      <family val="2"/>
      <charset val="204"/>
    </font>
    <font>
      <b/>
      <i/>
      <sz val="10"/>
      <color theme="4" tint="-0.499984740745262"/>
      <name val="Arial"/>
      <family val="2"/>
      <charset val="204"/>
    </font>
    <font>
      <sz val="11"/>
      <color rgb="FF000000"/>
      <name val="Calibri"/>
      <family val="2"/>
      <charset val="1"/>
    </font>
    <font>
      <sz val="12"/>
      <color theme="0" tint="-0.499984740745262"/>
      <name val="Charcoal CY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</font>
    <font>
      <b/>
      <i/>
      <sz val="10"/>
      <color theme="8" tint="-0.249977111117893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i/>
      <sz val="10"/>
      <color rgb="FF0070C0"/>
      <name val="Arial"/>
      <family val="2"/>
      <charset val="204"/>
    </font>
    <font>
      <u/>
      <sz val="10"/>
      <color rgb="FF305496"/>
      <name val="Calibri"/>
      <family val="2"/>
      <charset val="204"/>
    </font>
    <font>
      <sz val="11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0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7" fillId="0" borderId="0"/>
    <xf numFmtId="0" fontId="14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/>
    <xf numFmtId="0" fontId="7" fillId="0" borderId="0"/>
    <xf numFmtId="0" fontId="35" fillId="0" borderId="0"/>
    <xf numFmtId="0" fontId="38" fillId="0" borderId="0"/>
    <xf numFmtId="0" fontId="45" fillId="0" borderId="0" applyNumberFormat="0" applyFill="0" applyBorder="0" applyAlignment="0" applyProtection="0"/>
    <xf numFmtId="0" fontId="49" fillId="0" borderId="0"/>
    <xf numFmtId="0" fontId="1" fillId="0" borderId="0"/>
    <xf numFmtId="0" fontId="49" fillId="0" borderId="0"/>
    <xf numFmtId="0" fontId="70" fillId="0" borderId="0"/>
    <xf numFmtId="0" fontId="73" fillId="0" borderId="0"/>
    <xf numFmtId="0" fontId="91" fillId="0" borderId="0"/>
    <xf numFmtId="0" fontId="73" fillId="0" borderId="0"/>
    <xf numFmtId="0" fontId="99" fillId="0" borderId="0"/>
  </cellStyleXfs>
  <cellXfs count="251">
    <xf numFmtId="0" fontId="0" fillId="0" borderId="0" xfId="0"/>
    <xf numFmtId="0" fontId="4" fillId="0" borderId="0" xfId="1" applyFont="1" applyAlignment="1">
      <alignment vertical="center"/>
    </xf>
    <xf numFmtId="0" fontId="3" fillId="0" borderId="0" xfId="1" applyAlignment="1">
      <alignment vertical="center"/>
    </xf>
    <xf numFmtId="0" fontId="6" fillId="0" borderId="0" xfId="2" applyFont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0" fontId="4" fillId="0" borderId="0" xfId="1" applyFont="1"/>
    <xf numFmtId="0" fontId="9" fillId="0" borderId="0" xfId="1" applyFont="1"/>
    <xf numFmtId="2" fontId="10" fillId="2" borderId="0" xfId="1" applyNumberFormat="1" applyFont="1" applyFill="1" applyBorder="1" applyAlignment="1" applyProtection="1">
      <alignment horizontal="center" vertical="center"/>
    </xf>
    <xf numFmtId="2" fontId="12" fillId="2" borderId="0" xfId="1" applyNumberFormat="1" applyFont="1" applyFill="1" applyBorder="1" applyAlignment="1" applyProtection="1">
      <alignment vertical="center"/>
    </xf>
    <xf numFmtId="0" fontId="3" fillId="0" borderId="0" xfId="1"/>
    <xf numFmtId="2" fontId="12" fillId="2" borderId="0" xfId="1" applyNumberFormat="1" applyFont="1" applyFill="1" applyBorder="1" applyAlignment="1" applyProtection="1">
      <alignment horizontal="center" vertical="center"/>
    </xf>
    <xf numFmtId="0" fontId="13" fillId="0" borderId="0" xfId="3" applyFont="1" applyFill="1" applyBorder="1"/>
    <xf numFmtId="2" fontId="12" fillId="0" borderId="0" xfId="3" applyNumberFormat="1" applyFont="1" applyFill="1" applyBorder="1" applyAlignment="1" applyProtection="1">
      <alignment horizontal="center"/>
    </xf>
    <xf numFmtId="0" fontId="15" fillId="0" borderId="0" xfId="4" applyFont="1" applyFill="1" applyAlignment="1" applyProtection="1">
      <alignment horizontal="center" vertical="center"/>
      <protection locked="0"/>
    </xf>
    <xf numFmtId="49" fontId="13" fillId="0" borderId="0" xfId="3" applyNumberFormat="1" applyFont="1" applyFill="1" applyBorder="1" applyAlignment="1" applyProtection="1">
      <alignment horizontal="center" vertical="center"/>
    </xf>
    <xf numFmtId="0" fontId="17" fillId="0" borderId="0" xfId="5" applyFont="1" applyFill="1" applyAlignment="1" applyProtection="1">
      <alignment horizontal="center" vertical="center"/>
      <protection locked="0"/>
    </xf>
    <xf numFmtId="0" fontId="13" fillId="0" borderId="0" xfId="3" applyFont="1" applyFill="1" applyBorder="1" applyAlignment="1" applyProtection="1">
      <alignment horizontal="center"/>
    </xf>
    <xf numFmtId="0" fontId="18" fillId="0" borderId="0" xfId="3" applyFont="1" applyFill="1" applyBorder="1"/>
    <xf numFmtId="0" fontId="19" fillId="0" borderId="0" xfId="3" applyFont="1" applyFill="1" applyBorder="1"/>
    <xf numFmtId="0" fontId="15" fillId="0" borderId="0" xfId="4" applyFont="1" applyFill="1" applyAlignment="1" applyProtection="1">
      <alignment horizontal="right" vertical="center" indent="1"/>
      <protection locked="0"/>
    </xf>
    <xf numFmtId="1" fontId="2" fillId="3" borderId="1" xfId="4" applyNumberFormat="1" applyFont="1" applyFill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horizontal="left"/>
    </xf>
    <xf numFmtId="0" fontId="20" fillId="2" borderId="0" xfId="6" applyFont="1" applyFill="1" applyBorder="1" applyAlignment="1" applyProtection="1">
      <alignment horizontal="left" vertical="center" indent="1"/>
    </xf>
    <xf numFmtId="0" fontId="20" fillId="2" borderId="0" xfId="6" applyFont="1" applyFill="1" applyBorder="1" applyAlignment="1" applyProtection="1">
      <alignment horizontal="center" vertical="center"/>
    </xf>
    <xf numFmtId="2" fontId="13" fillId="2" borderId="0" xfId="1" applyNumberFormat="1" applyFont="1" applyFill="1" applyBorder="1" applyAlignment="1" applyProtection="1">
      <alignment horizontal="center" vertical="center"/>
    </xf>
    <xf numFmtId="1" fontId="13" fillId="2" borderId="0" xfId="1" applyNumberFormat="1" applyFont="1" applyFill="1" applyBorder="1" applyAlignment="1" applyProtection="1">
      <alignment horizontal="center" vertical="center"/>
    </xf>
    <xf numFmtId="2" fontId="21" fillId="2" borderId="0" xfId="1" applyNumberFormat="1" applyFont="1" applyFill="1" applyBorder="1" applyAlignment="1" applyProtection="1">
      <alignment vertical="center"/>
    </xf>
    <xf numFmtId="0" fontId="24" fillId="0" borderId="0" xfId="7" applyFont="1" applyFill="1" applyBorder="1" applyAlignment="1" applyProtection="1">
      <alignment horizontal="left" vertical="center" indent="1"/>
      <protection locked="0"/>
    </xf>
    <xf numFmtId="0" fontId="20" fillId="2" borderId="0" xfId="6" applyFont="1" applyFill="1" applyBorder="1" applyAlignment="1" applyProtection="1">
      <alignment horizontal="left" vertical="center"/>
    </xf>
    <xf numFmtId="0" fontId="26" fillId="0" borderId="0" xfId="8" applyFont="1" applyFill="1" applyBorder="1" applyAlignment="1" applyProtection="1">
      <alignment horizontal="left" vertical="center" indent="1"/>
    </xf>
    <xf numFmtId="0" fontId="27" fillId="2" borderId="0" xfId="6" applyFont="1" applyFill="1" applyBorder="1" applyAlignment="1" applyProtection="1">
      <alignment horizontal="left" vertical="center"/>
    </xf>
    <xf numFmtId="0" fontId="29" fillId="2" borderId="0" xfId="6" applyFont="1" applyFill="1" applyBorder="1" applyAlignment="1" applyProtection="1">
      <alignment horizontal="left" vertical="center"/>
    </xf>
    <xf numFmtId="44" fontId="3" fillId="0" borderId="0" xfId="1" applyNumberFormat="1"/>
    <xf numFmtId="0" fontId="30" fillId="2" borderId="0" xfId="6" applyFont="1" applyFill="1" applyBorder="1" applyAlignment="1" applyProtection="1">
      <alignment horizontal="left" vertical="center"/>
    </xf>
    <xf numFmtId="0" fontId="13" fillId="2" borderId="0" xfId="6" applyFont="1" applyFill="1" applyBorder="1" applyAlignment="1" applyProtection="1">
      <alignment horizontal="left" vertical="center" indent="1"/>
    </xf>
    <xf numFmtId="0" fontId="13" fillId="2" borderId="0" xfId="6" applyFont="1" applyFill="1" applyBorder="1" applyAlignment="1" applyProtection="1">
      <alignment horizontal="center" vertical="center"/>
    </xf>
    <xf numFmtId="0" fontId="31" fillId="2" borderId="0" xfId="6" applyFont="1" applyFill="1" applyBorder="1" applyAlignment="1" applyProtection="1">
      <alignment horizontal="left" vertical="center"/>
    </xf>
    <xf numFmtId="2" fontId="21" fillId="2" borderId="0" xfId="1" applyNumberFormat="1" applyFont="1" applyFill="1" applyBorder="1" applyAlignment="1" applyProtection="1">
      <alignment horizontal="center"/>
    </xf>
    <xf numFmtId="0" fontId="26" fillId="0" borderId="0" xfId="7" applyFont="1" applyFill="1" applyBorder="1" applyAlignment="1" applyProtection="1">
      <alignment horizontal="left" vertical="center" indent="1"/>
      <protection locked="0"/>
    </xf>
    <xf numFmtId="0" fontId="30" fillId="0" borderId="0" xfId="3" applyFont="1" applyFill="1" applyBorder="1" applyAlignment="1" applyProtection="1">
      <alignment horizontal="left" vertical="center"/>
    </xf>
    <xf numFmtId="0" fontId="13" fillId="2" borderId="0" xfId="1" applyFont="1" applyFill="1" applyBorder="1" applyProtection="1">
      <protection locked="0"/>
    </xf>
    <xf numFmtId="0" fontId="34" fillId="0" borderId="0" xfId="1" applyFont="1"/>
    <xf numFmtId="0" fontId="36" fillId="0" borderId="0" xfId="9" applyFont="1"/>
    <xf numFmtId="0" fontId="37" fillId="2" borderId="0" xfId="6" applyFont="1" applyFill="1" applyBorder="1" applyAlignment="1" applyProtection="1">
      <alignment horizontal="left" vertical="center"/>
    </xf>
    <xf numFmtId="0" fontId="20" fillId="2" borderId="0" xfId="1" applyFont="1" applyFill="1" applyBorder="1" applyAlignment="1">
      <alignment horizontal="left" vertical="center" indent="1"/>
    </xf>
    <xf numFmtId="0" fontId="20" fillId="2" borderId="0" xfId="1" applyFont="1" applyFill="1" applyBorder="1" applyAlignment="1">
      <alignment horizontal="center" vertical="center"/>
    </xf>
    <xf numFmtId="1" fontId="13" fillId="2" borderId="0" xfId="1" applyNumberFormat="1" applyFont="1" applyFill="1" applyBorder="1" applyProtection="1">
      <protection locked="0"/>
    </xf>
    <xf numFmtId="0" fontId="13" fillId="2" borderId="0" xfId="1" applyFont="1" applyFill="1" applyBorder="1"/>
    <xf numFmtId="166" fontId="13" fillId="2" borderId="0" xfId="1" applyNumberFormat="1" applyFont="1" applyFill="1" applyBorder="1"/>
    <xf numFmtId="0" fontId="20" fillId="2" borderId="0" xfId="1" applyFont="1" applyFill="1" applyBorder="1" applyAlignment="1">
      <alignment horizontal="left" vertical="center"/>
    </xf>
    <xf numFmtId="0" fontId="38" fillId="3" borderId="4" xfId="1" applyFont="1" applyFill="1" applyBorder="1" applyAlignment="1">
      <alignment horizontal="left" vertical="top" wrapText="1"/>
    </xf>
    <xf numFmtId="0" fontId="38" fillId="3" borderId="1" xfId="1" applyFont="1" applyFill="1" applyBorder="1" applyAlignment="1">
      <alignment horizontal="left" vertical="top" wrapText="1"/>
    </xf>
    <xf numFmtId="0" fontId="38" fillId="3" borderId="4" xfId="1" applyFont="1" applyFill="1" applyBorder="1" applyAlignment="1">
      <alignment horizontal="center" vertical="top" wrapText="1"/>
    </xf>
    <xf numFmtId="167" fontId="39" fillId="3" borderId="4" xfId="1" applyNumberFormat="1" applyFont="1" applyFill="1" applyBorder="1" applyAlignment="1">
      <alignment horizontal="center" vertical="top" wrapText="1"/>
    </xf>
    <xf numFmtId="0" fontId="41" fillId="3" borderId="4" xfId="1" applyFont="1" applyFill="1" applyBorder="1" applyAlignment="1">
      <alignment horizontal="center" vertical="top" wrapText="1"/>
    </xf>
    <xf numFmtId="2" fontId="38" fillId="3" borderId="4" xfId="1" applyNumberFormat="1" applyFont="1" applyFill="1" applyBorder="1" applyAlignment="1" applyProtection="1">
      <alignment horizontal="center" vertical="top" wrapText="1"/>
      <protection locked="0"/>
    </xf>
    <xf numFmtId="0" fontId="38" fillId="2" borderId="1" xfId="1" applyFont="1" applyFill="1" applyBorder="1" applyAlignment="1" applyProtection="1">
      <alignment horizontal="left" vertical="center"/>
    </xf>
    <xf numFmtId="0" fontId="38" fillId="0" borderId="1" xfId="10" applyFont="1" applyBorder="1" applyAlignment="1">
      <alignment horizontal="left" indent="1"/>
    </xf>
    <xf numFmtId="0" fontId="38" fillId="0" borderId="1" xfId="10" applyFont="1" applyBorder="1" applyAlignment="1">
      <alignment horizontal="center"/>
    </xf>
    <xf numFmtId="2" fontId="39" fillId="2" borderId="1" xfId="1" applyNumberFormat="1" applyFont="1" applyFill="1" applyBorder="1" applyAlignment="1" applyProtection="1">
      <alignment horizontal="center"/>
    </xf>
    <xf numFmtId="1" fontId="42" fillId="2" borderId="1" xfId="1" applyNumberFormat="1" applyFont="1" applyFill="1" applyBorder="1" applyAlignment="1" applyProtection="1">
      <alignment horizontal="center"/>
    </xf>
    <xf numFmtId="2" fontId="38" fillId="2" borderId="1" xfId="1" applyNumberFormat="1" applyFont="1" applyFill="1" applyBorder="1" applyAlignment="1" applyProtection="1">
      <alignment horizontal="center"/>
    </xf>
    <xf numFmtId="165" fontId="38" fillId="2" borderId="1" xfId="1" applyNumberFormat="1" applyFont="1" applyFill="1" applyBorder="1" applyAlignment="1" applyProtection="1">
      <alignment horizontal="right"/>
      <protection locked="0"/>
    </xf>
    <xf numFmtId="0" fontId="43" fillId="0" borderId="0" xfId="1" applyFont="1"/>
    <xf numFmtId="0" fontId="7" fillId="0" borderId="0" xfId="3" applyFill="1" applyAlignment="1">
      <alignment horizontal="left" vertical="center"/>
    </xf>
    <xf numFmtId="0" fontId="44" fillId="3" borderId="1" xfId="0" applyFont="1" applyFill="1" applyBorder="1" applyAlignment="1">
      <alignment vertical="center"/>
    </xf>
    <xf numFmtId="0" fontId="44" fillId="3" borderId="1" xfId="3" applyFont="1" applyFill="1" applyBorder="1" applyAlignment="1">
      <alignment vertical="center"/>
    </xf>
    <xf numFmtId="0" fontId="46" fillId="3" borderId="1" xfId="11" applyFont="1" applyFill="1" applyBorder="1" applyAlignment="1">
      <alignment horizontal="center" vertical="top"/>
    </xf>
    <xf numFmtId="0" fontId="47" fillId="3" borderId="1" xfId="0" applyFont="1" applyFill="1" applyBorder="1" applyAlignment="1">
      <alignment horizontal="left" vertical="center" indent="1"/>
    </xf>
    <xf numFmtId="49" fontId="47" fillId="3" borderId="1" xfId="0" applyNumberFormat="1" applyFont="1" applyFill="1" applyBorder="1" applyAlignment="1">
      <alignment horizontal="center" vertical="center"/>
    </xf>
    <xf numFmtId="0" fontId="47" fillId="3" borderId="1" xfId="3" applyFont="1" applyFill="1" applyBorder="1" applyAlignment="1">
      <alignment horizontal="center" vertical="center"/>
    </xf>
    <xf numFmtId="0" fontId="48" fillId="3" borderId="1" xfId="3" applyFont="1" applyFill="1" applyBorder="1" applyAlignment="1">
      <alignment horizontal="center" vertical="center"/>
    </xf>
    <xf numFmtId="2" fontId="44" fillId="3" borderId="1" xfId="3" applyNumberFormat="1" applyFont="1" applyFill="1" applyBorder="1" applyAlignment="1">
      <alignment horizontal="center" vertical="center"/>
    </xf>
    <xf numFmtId="0" fontId="36" fillId="3" borderId="1" xfId="3" applyFont="1" applyFill="1" applyBorder="1" applyAlignment="1">
      <alignment horizontal="center" vertical="center"/>
    </xf>
    <xf numFmtId="2" fontId="47" fillId="3" borderId="1" xfId="3" applyNumberFormat="1" applyFont="1" applyFill="1" applyBorder="1" applyAlignment="1">
      <alignment horizontal="center" vertical="center"/>
    </xf>
    <xf numFmtId="165" fontId="47" fillId="3" borderId="1" xfId="3" applyNumberFormat="1" applyFont="1" applyFill="1" applyBorder="1" applyAlignment="1">
      <alignment horizontal="center" vertical="center"/>
    </xf>
    <xf numFmtId="0" fontId="7" fillId="0" borderId="0" xfId="3" applyFill="1" applyAlignment="1">
      <alignment vertical="center"/>
    </xf>
    <xf numFmtId="0" fontId="50" fillId="0" borderId="0" xfId="12" applyFont="1" applyProtection="1">
      <protection locked="0"/>
    </xf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Fill="1" applyBorder="1"/>
    <xf numFmtId="0" fontId="0" fillId="0" borderId="9" xfId="0" applyBorder="1"/>
    <xf numFmtId="0" fontId="51" fillId="0" borderId="8" xfId="0" applyFont="1" applyFill="1" applyBorder="1"/>
    <xf numFmtId="0" fontId="51" fillId="0" borderId="0" xfId="0" applyFont="1" applyFill="1" applyBorder="1"/>
    <xf numFmtId="0" fontId="52" fillId="0" borderId="0" xfId="0" applyFont="1" applyBorder="1"/>
    <xf numFmtId="0" fontId="52" fillId="0" borderId="9" xfId="0" applyFont="1" applyBorder="1"/>
    <xf numFmtId="0" fontId="53" fillId="0" borderId="0" xfId="0" applyFont="1" applyBorder="1"/>
    <xf numFmtId="0" fontId="53" fillId="0" borderId="9" xfId="0" applyFont="1" applyBorder="1"/>
    <xf numFmtId="0" fontId="54" fillId="0" borderId="8" xfId="0" applyFont="1" applyFill="1" applyBorder="1"/>
    <xf numFmtId="0" fontId="55" fillId="4" borderId="8" xfId="0" applyFont="1" applyFill="1" applyBorder="1" applyAlignment="1">
      <alignment horizontal="right"/>
    </xf>
    <xf numFmtId="0" fontId="55" fillId="0" borderId="0" xfId="0" applyFont="1" applyBorder="1"/>
    <xf numFmtId="0" fontId="56" fillId="0" borderId="0" xfId="0" applyFont="1" applyBorder="1"/>
    <xf numFmtId="0" fontId="56" fillId="0" borderId="9" xfId="0" applyFont="1" applyBorder="1"/>
    <xf numFmtId="0" fontId="57" fillId="4" borderId="8" xfId="0" applyFont="1" applyFill="1" applyBorder="1" applyAlignment="1">
      <alignment horizontal="left"/>
    </xf>
    <xf numFmtId="0" fontId="59" fillId="0" borderId="0" xfId="0" applyFont="1" applyBorder="1"/>
    <xf numFmtId="0" fontId="60" fillId="0" borderId="0" xfId="0" applyFont="1" applyBorder="1"/>
    <xf numFmtId="0" fontId="57" fillId="0" borderId="0" xfId="0" applyFont="1" applyBorder="1" applyAlignment="1">
      <alignment horizontal="left"/>
    </xf>
    <xf numFmtId="0" fontId="61" fillId="0" borderId="0" xfId="0" applyFont="1" applyBorder="1"/>
    <xf numFmtId="0" fontId="61" fillId="0" borderId="9" xfId="0" applyFont="1" applyBorder="1"/>
    <xf numFmtId="0" fontId="60" fillId="4" borderId="8" xfId="0" applyFont="1" applyFill="1" applyBorder="1" applyAlignment="1"/>
    <xf numFmtId="0" fontId="62" fillId="0" borderId="0" xfId="0" applyFont="1" applyBorder="1" applyAlignment="1">
      <alignment horizontal="left" indent="2"/>
    </xf>
    <xf numFmtId="0" fontId="60" fillId="0" borderId="0" xfId="0" applyFont="1" applyBorder="1" applyAlignment="1"/>
    <xf numFmtId="0" fontId="63" fillId="0" borderId="0" xfId="0" applyFont="1" applyBorder="1" applyAlignment="1">
      <alignment horizontal="right"/>
    </xf>
    <xf numFmtId="0" fontId="62" fillId="0" borderId="0" xfId="0" applyFont="1" applyBorder="1" applyAlignment="1">
      <alignment horizontal="left"/>
    </xf>
    <xf numFmtId="0" fontId="61" fillId="0" borderId="0" xfId="0" applyFont="1" applyBorder="1" applyAlignment="1"/>
    <xf numFmtId="0" fontId="61" fillId="0" borderId="9" xfId="0" applyFont="1" applyBorder="1" applyAlignment="1"/>
    <xf numFmtId="0" fontId="64" fillId="0" borderId="0" xfId="0" applyFont="1" applyBorder="1" applyAlignment="1">
      <alignment vertical="center"/>
    </xf>
    <xf numFmtId="0" fontId="65" fillId="4" borderId="8" xfId="0" applyFont="1" applyFill="1" applyBorder="1"/>
    <xf numFmtId="0" fontId="65" fillId="0" borderId="0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0" xfId="0" applyBorder="1" applyAlignment="1"/>
    <xf numFmtId="0" fontId="0" fillId="4" borderId="8" xfId="0" applyFill="1" applyBorder="1"/>
    <xf numFmtId="0" fontId="56" fillId="4" borderId="8" xfId="0" applyFont="1" applyFill="1" applyBorder="1" applyAlignment="1">
      <alignment horizontal="right"/>
    </xf>
    <xf numFmtId="0" fontId="66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9" xfId="0" applyFont="1" applyBorder="1"/>
    <xf numFmtId="0" fontId="56" fillId="4" borderId="8" xfId="0" applyFont="1" applyFill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62" fillId="0" borderId="0" xfId="0" applyFont="1" applyBorder="1" applyAlignment="1">
      <alignment horizontal="left" vertical="top" wrapText="1" indent="2"/>
    </xf>
    <xf numFmtId="0" fontId="42" fillId="0" borderId="0" xfId="14" applyFont="1" applyBorder="1" applyAlignment="1">
      <alignment horizontal="left" vertical="top" wrapText="1"/>
    </xf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0" fillId="0" borderId="0" xfId="0" applyFill="1"/>
    <xf numFmtId="0" fontId="56" fillId="4" borderId="8" xfId="6" applyFont="1" applyFill="1" applyBorder="1" applyAlignment="1">
      <alignment horizontal="right" vertical="top"/>
    </xf>
    <xf numFmtId="2" fontId="68" fillId="2" borderId="1" xfId="1" applyNumberFormat="1" applyFont="1" applyFill="1" applyBorder="1" applyAlignment="1" applyProtection="1">
      <alignment horizontal="left"/>
    </xf>
    <xf numFmtId="0" fontId="29" fillId="3" borderId="1" xfId="3" applyFont="1" applyFill="1" applyBorder="1" applyAlignment="1">
      <alignment horizontal="center" vertical="center"/>
    </xf>
    <xf numFmtId="0" fontId="71" fillId="0" borderId="0" xfId="1" applyFont="1" applyAlignment="1">
      <alignment horizontal="center" vertical="top" wrapText="1"/>
    </xf>
    <xf numFmtId="14" fontId="71" fillId="3" borderId="0" xfId="1" applyNumberFormat="1" applyFont="1" applyFill="1" applyBorder="1" applyAlignment="1">
      <alignment horizontal="center" vertical="top" wrapText="1"/>
    </xf>
    <xf numFmtId="0" fontId="42" fillId="2" borderId="1" xfId="1" applyFont="1" applyFill="1" applyBorder="1" applyAlignment="1" applyProtection="1">
      <alignment horizontal="left" vertical="center"/>
    </xf>
    <xf numFmtId="0" fontId="72" fillId="0" borderId="0" xfId="1" applyFont="1"/>
    <xf numFmtId="0" fontId="42" fillId="0" borderId="1" xfId="10" applyFont="1" applyBorder="1" applyAlignment="1">
      <alignment horizontal="center"/>
    </xf>
    <xf numFmtId="2" fontId="40" fillId="2" borderId="1" xfId="1" applyNumberFormat="1" applyFont="1" applyFill="1" applyBorder="1" applyAlignment="1" applyProtection="1">
      <alignment horizontal="center"/>
    </xf>
    <xf numFmtId="0" fontId="21" fillId="0" borderId="0" xfId="7" applyFont="1" applyFill="1" applyBorder="1" applyAlignment="1" applyProtection="1">
      <alignment horizontal="left" vertical="center" indent="1"/>
      <protection locked="0"/>
    </xf>
    <xf numFmtId="44" fontId="22" fillId="0" borderId="1" xfId="0" applyNumberFormat="1" applyFont="1" applyFill="1" applyBorder="1" applyAlignment="1" applyProtection="1">
      <alignment vertical="center"/>
    </xf>
    <xf numFmtId="44" fontId="22" fillId="0" borderId="1" xfId="0" applyNumberFormat="1" applyFont="1" applyFill="1" applyBorder="1" applyAlignment="1" applyProtection="1">
      <alignment horizontal="right" vertical="center"/>
    </xf>
    <xf numFmtId="0" fontId="74" fillId="0" borderId="1" xfId="10" applyFont="1" applyBorder="1" applyAlignment="1">
      <alignment horizontal="left" indent="1"/>
    </xf>
    <xf numFmtId="44" fontId="38" fillId="2" borderId="1" xfId="1" applyNumberFormat="1" applyFont="1" applyFill="1" applyBorder="1" applyAlignment="1" applyProtection="1">
      <alignment horizontal="right"/>
      <protection locked="0"/>
    </xf>
    <xf numFmtId="1" fontId="22" fillId="0" borderId="1" xfId="4" applyNumberFormat="1" applyFont="1" applyFill="1" applyBorder="1" applyAlignment="1" applyProtection="1">
      <alignment vertical="center"/>
    </xf>
    <xf numFmtId="0" fontId="76" fillId="0" borderId="1" xfId="5" applyFont="1" applyBorder="1" applyAlignment="1">
      <alignment horizontal="center"/>
    </xf>
    <xf numFmtId="1" fontId="78" fillId="2" borderId="1" xfId="1" applyNumberFormat="1" applyFont="1" applyFill="1" applyBorder="1" applyAlignment="1" applyProtection="1">
      <alignment horizontal="center"/>
    </xf>
    <xf numFmtId="2" fontId="79" fillId="2" borderId="1" xfId="1" applyNumberFormat="1" applyFont="1" applyFill="1" applyBorder="1" applyAlignment="1" applyProtection="1">
      <alignment horizontal="left"/>
    </xf>
    <xf numFmtId="0" fontId="77" fillId="0" borderId="1" xfId="10" applyFont="1" applyBorder="1" applyAlignment="1">
      <alignment horizontal="left" indent="1"/>
    </xf>
    <xf numFmtId="1" fontId="39" fillId="2" borderId="1" xfId="1" applyNumberFormat="1" applyFont="1" applyFill="1" applyBorder="1" applyAlignment="1" applyProtection="1">
      <alignment horizontal="center"/>
    </xf>
    <xf numFmtId="0" fontId="78" fillId="2" borderId="1" xfId="1" applyFont="1" applyFill="1" applyBorder="1" applyAlignment="1" applyProtection="1">
      <alignment horizontal="left" vertical="center"/>
    </xf>
    <xf numFmtId="0" fontId="78" fillId="0" borderId="1" xfId="10" applyFont="1" applyBorder="1" applyAlignment="1">
      <alignment horizontal="left" indent="1"/>
    </xf>
    <xf numFmtId="0" fontId="78" fillId="0" borderId="1" xfId="10" applyFont="1" applyBorder="1" applyAlignment="1">
      <alignment horizontal="center"/>
    </xf>
    <xf numFmtId="2" fontId="77" fillId="2" borderId="1" xfId="1" applyNumberFormat="1" applyFont="1" applyFill="1" applyBorder="1" applyAlignment="1" applyProtection="1">
      <alignment horizontal="center"/>
    </xf>
    <xf numFmtId="0" fontId="42" fillId="0" borderId="1" xfId="10" applyFont="1" applyBorder="1" applyAlignment="1">
      <alignment horizontal="left" indent="1"/>
    </xf>
    <xf numFmtId="0" fontId="80" fillId="0" borderId="1" xfId="5" applyFont="1" applyBorder="1" applyAlignment="1">
      <alignment horizontal="center"/>
    </xf>
    <xf numFmtId="0" fontId="38" fillId="2" borderId="1" xfId="1" applyFont="1" applyFill="1" applyBorder="1" applyAlignment="1" applyProtection="1">
      <alignment horizontal="left" vertical="top" wrapText="1"/>
    </xf>
    <xf numFmtId="1" fontId="38" fillId="2" borderId="1" xfId="1" applyNumberFormat="1" applyFont="1" applyFill="1" applyBorder="1" applyAlignment="1" applyProtection="1">
      <alignment horizontal="center"/>
    </xf>
    <xf numFmtId="0" fontId="78" fillId="3" borderId="1" xfId="1" applyFont="1" applyFill="1" applyBorder="1" applyAlignment="1" applyProtection="1">
      <alignment horizontal="center"/>
      <protection locked="0"/>
    </xf>
    <xf numFmtId="2" fontId="78" fillId="2" borderId="1" xfId="1" applyNumberFormat="1" applyFont="1" applyFill="1" applyBorder="1" applyAlignment="1" applyProtection="1">
      <alignment horizontal="center"/>
    </xf>
    <xf numFmtId="165" fontId="78" fillId="2" borderId="1" xfId="1" applyNumberFormat="1" applyFont="1" applyFill="1" applyBorder="1" applyAlignment="1" applyProtection="1">
      <alignment horizontal="right"/>
      <protection locked="0"/>
    </xf>
    <xf numFmtId="0" fontId="78" fillId="2" borderId="1" xfId="1" applyFont="1" applyFill="1" applyBorder="1" applyAlignment="1" applyProtection="1">
      <alignment horizontal="left" vertical="top" wrapText="1"/>
    </xf>
    <xf numFmtId="0" fontId="82" fillId="0" borderId="1" xfId="10" applyFont="1" applyBorder="1" applyAlignment="1">
      <alignment horizontal="left" indent="1"/>
    </xf>
    <xf numFmtId="0" fontId="82" fillId="0" borderId="1" xfId="10" applyFont="1" applyBorder="1" applyAlignment="1">
      <alignment horizontal="center"/>
    </xf>
    <xf numFmtId="2" fontId="83" fillId="2" borderId="1" xfId="1" applyNumberFormat="1" applyFont="1" applyFill="1" applyBorder="1" applyAlignment="1" applyProtection="1">
      <alignment horizontal="center"/>
    </xf>
    <xf numFmtId="1" fontId="82" fillId="2" borderId="1" xfId="1" applyNumberFormat="1" applyFont="1" applyFill="1" applyBorder="1" applyAlignment="1" applyProtection="1">
      <alignment horizontal="center"/>
    </xf>
    <xf numFmtId="0" fontId="40" fillId="0" borderId="1" xfId="10" applyFont="1" applyBorder="1" applyAlignment="1">
      <alignment horizontal="left" indent="1"/>
    </xf>
    <xf numFmtId="0" fontId="84" fillId="0" borderId="1" xfId="5" applyFont="1" applyBorder="1" applyAlignment="1">
      <alignment horizontal="center"/>
    </xf>
    <xf numFmtId="0" fontId="3" fillId="0" borderId="0" xfId="1" applyFont="1"/>
    <xf numFmtId="0" fontId="41" fillId="2" borderId="1" xfId="1" applyFont="1" applyFill="1" applyBorder="1" applyAlignment="1" applyProtection="1">
      <alignment horizontal="left" vertical="center"/>
    </xf>
    <xf numFmtId="0" fontId="89" fillId="0" borderId="1" xfId="10" applyFont="1" applyBorder="1" applyAlignment="1">
      <alignment horizontal="left" indent="1"/>
    </xf>
    <xf numFmtId="0" fontId="75" fillId="0" borderId="0" xfId="1" applyFont="1" applyAlignment="1">
      <alignment horizontal="center"/>
    </xf>
    <xf numFmtId="2" fontId="42" fillId="2" borderId="1" xfId="1" applyNumberFormat="1" applyFont="1" applyFill="1" applyBorder="1" applyAlignment="1" applyProtection="1">
      <alignment horizontal="center"/>
    </xf>
    <xf numFmtId="0" fontId="87" fillId="2" borderId="1" xfId="1" applyFont="1" applyFill="1" applyBorder="1" applyAlignment="1" applyProtection="1">
      <alignment horizontal="left" vertical="center"/>
    </xf>
    <xf numFmtId="0" fontId="42" fillId="3" borderId="1" xfId="1" applyFont="1" applyFill="1" applyBorder="1" applyAlignment="1" applyProtection="1">
      <alignment horizontal="center"/>
      <protection locked="0"/>
    </xf>
    <xf numFmtId="0" fontId="38" fillId="2" borderId="1" xfId="1" applyFont="1" applyFill="1" applyBorder="1" applyAlignment="1" applyProtection="1">
      <alignment vertical="top"/>
    </xf>
    <xf numFmtId="0" fontId="84" fillId="0" borderId="1" xfId="5" applyFont="1" applyFill="1" applyBorder="1" applyAlignment="1">
      <alignment horizontal="center"/>
    </xf>
    <xf numFmtId="0" fontId="78" fillId="3" borderId="2" xfId="1" applyFont="1" applyFill="1" applyBorder="1" applyAlignment="1">
      <alignment horizontal="left" vertical="top" wrapText="1"/>
    </xf>
    <xf numFmtId="0" fontId="78" fillId="3" borderId="13" xfId="1" applyFont="1" applyFill="1" applyBorder="1" applyAlignment="1">
      <alignment horizontal="center" vertical="top" wrapText="1"/>
    </xf>
    <xf numFmtId="167" fontId="77" fillId="3" borderId="13" xfId="1" applyNumberFormat="1" applyFont="1" applyFill="1" applyBorder="1" applyAlignment="1">
      <alignment horizontal="center" vertical="top" wrapText="1"/>
    </xf>
    <xf numFmtId="165" fontId="78" fillId="3" borderId="13" xfId="1" applyNumberFormat="1" applyFont="1" applyFill="1" applyBorder="1" applyAlignment="1" applyProtection="1">
      <alignment horizontal="center" vertical="top" wrapText="1"/>
      <protection locked="0"/>
    </xf>
    <xf numFmtId="0" fontId="78" fillId="3" borderId="3" xfId="1" applyFont="1" applyFill="1" applyBorder="1" applyAlignment="1">
      <alignment horizontal="center" vertical="top" wrapText="1"/>
    </xf>
    <xf numFmtId="0" fontId="92" fillId="0" borderId="0" xfId="1" applyFont="1" applyFill="1" applyAlignment="1">
      <alignment horizontal="center" vertical="center"/>
    </xf>
    <xf numFmtId="0" fontId="92" fillId="0" borderId="0" xfId="1" applyFont="1" applyFill="1" applyAlignment="1">
      <alignment horizontal="center"/>
    </xf>
    <xf numFmtId="0" fontId="43" fillId="0" borderId="0" xfId="1" applyFont="1" applyAlignment="1">
      <alignment horizontal="center"/>
    </xf>
    <xf numFmtId="0" fontId="7" fillId="0" borderId="0" xfId="3" applyFill="1" applyAlignment="1">
      <alignment horizontal="center" vertical="center"/>
    </xf>
    <xf numFmtId="0" fontId="4" fillId="0" borderId="0" xfId="1" applyFont="1" applyAlignment="1">
      <alignment horizontal="center"/>
    </xf>
    <xf numFmtId="0" fontId="72" fillId="0" borderId="0" xfId="1" applyFont="1" applyAlignment="1">
      <alignment horizontal="center"/>
    </xf>
    <xf numFmtId="0" fontId="21" fillId="3" borderId="13" xfId="1" applyFont="1" applyFill="1" applyBorder="1" applyAlignment="1">
      <alignment horizontal="left" vertical="top" indent="1"/>
    </xf>
    <xf numFmtId="1" fontId="77" fillId="2" borderId="1" xfId="1" applyNumberFormat="1" applyFont="1" applyFill="1" applyBorder="1" applyAlignment="1" applyProtection="1">
      <alignment horizontal="center"/>
    </xf>
    <xf numFmtId="0" fontId="39" fillId="0" borderId="1" xfId="10" applyFont="1" applyBorder="1" applyAlignment="1">
      <alignment horizontal="left" indent="1"/>
    </xf>
    <xf numFmtId="0" fontId="87" fillId="0" borderId="1" xfId="10" applyFont="1" applyBorder="1" applyAlignment="1">
      <alignment horizontal="left" indent="1"/>
    </xf>
    <xf numFmtId="0" fontId="87" fillId="0" borderId="1" xfId="10" applyFont="1" applyBorder="1" applyAlignment="1">
      <alignment horizontal="center"/>
    </xf>
    <xf numFmtId="2" fontId="85" fillId="2" borderId="1" xfId="1" applyNumberFormat="1" applyFont="1" applyFill="1" applyBorder="1" applyAlignment="1" applyProtection="1">
      <alignment horizontal="center"/>
    </xf>
    <xf numFmtId="1" fontId="87" fillId="2" borderId="1" xfId="1" applyNumberFormat="1" applyFont="1" applyFill="1" applyBorder="1" applyAlignment="1" applyProtection="1">
      <alignment horizontal="center"/>
    </xf>
    <xf numFmtId="2" fontId="87" fillId="2" borderId="1" xfId="1" applyNumberFormat="1" applyFont="1" applyFill="1" applyBorder="1" applyAlignment="1" applyProtection="1">
      <alignment horizontal="center"/>
    </xf>
    <xf numFmtId="165" fontId="87" fillId="2" borderId="1" xfId="1" applyNumberFormat="1" applyFont="1" applyFill="1" applyBorder="1" applyAlignment="1" applyProtection="1">
      <alignment horizontal="right"/>
      <protection locked="0"/>
    </xf>
    <xf numFmtId="0" fontId="87" fillId="2" borderId="1" xfId="1" applyFont="1" applyFill="1" applyBorder="1" applyAlignment="1" applyProtection="1">
      <alignment horizontal="left" vertical="top" wrapText="1"/>
    </xf>
    <xf numFmtId="1" fontId="85" fillId="2" borderId="1" xfId="1" applyNumberFormat="1" applyFont="1" applyFill="1" applyBorder="1" applyAlignment="1" applyProtection="1">
      <alignment horizontal="center"/>
    </xf>
    <xf numFmtId="2" fontId="38" fillId="3" borderId="13" xfId="1" applyNumberFormat="1" applyFont="1" applyFill="1" applyBorder="1" applyAlignment="1">
      <alignment horizontal="left" vertical="top" wrapText="1"/>
    </xf>
    <xf numFmtId="2" fontId="38" fillId="3" borderId="13" xfId="1" applyNumberFormat="1" applyFont="1" applyFill="1" applyBorder="1" applyAlignment="1">
      <alignment horizontal="center" vertical="top" wrapText="1"/>
    </xf>
    <xf numFmtId="165" fontId="38" fillId="3" borderId="13" xfId="1" applyNumberFormat="1" applyFont="1" applyFill="1" applyBorder="1" applyAlignment="1">
      <alignment horizontal="center" vertical="top" wrapText="1"/>
    </xf>
    <xf numFmtId="167" fontId="40" fillId="3" borderId="13" xfId="1" applyNumberFormat="1" applyFont="1" applyFill="1" applyBorder="1" applyAlignment="1">
      <alignment horizontal="center" vertical="top" wrapText="1"/>
    </xf>
    <xf numFmtId="0" fontId="87" fillId="2" borderId="1" xfId="1" applyFont="1" applyFill="1" applyBorder="1" applyAlignment="1" applyProtection="1">
      <alignment vertical="top"/>
    </xf>
    <xf numFmtId="165" fontId="42" fillId="2" borderId="1" xfId="1" applyNumberFormat="1" applyFont="1" applyFill="1" applyBorder="1" applyAlignment="1" applyProtection="1">
      <alignment horizontal="right"/>
      <protection locked="0"/>
    </xf>
    <xf numFmtId="0" fontId="42" fillId="2" borderId="1" xfId="1" applyFont="1" applyFill="1" applyBorder="1" applyAlignment="1" applyProtection="1">
      <alignment horizontal="left" vertical="top" wrapText="1"/>
    </xf>
    <xf numFmtId="0" fontId="72" fillId="0" borderId="0" xfId="1" applyFont="1" applyFill="1" applyAlignment="1">
      <alignment horizontal="center"/>
    </xf>
    <xf numFmtId="44" fontId="87" fillId="2" borderId="1" xfId="1" applyNumberFormat="1" applyFont="1" applyFill="1" applyBorder="1" applyAlignment="1" applyProtection="1">
      <alignment horizontal="right"/>
      <protection locked="0"/>
    </xf>
    <xf numFmtId="0" fontId="38" fillId="3" borderId="1" xfId="1" applyFont="1" applyFill="1" applyBorder="1" applyAlignment="1" applyProtection="1">
      <alignment horizontal="center"/>
      <protection locked="0"/>
    </xf>
    <xf numFmtId="0" fontId="98" fillId="0" borderId="1" xfId="5" applyFont="1" applyBorder="1" applyAlignment="1">
      <alignment horizontal="center"/>
    </xf>
    <xf numFmtId="0" fontId="38" fillId="2" borderId="1" xfId="1" applyFont="1" applyFill="1" applyBorder="1" applyAlignment="1" applyProtection="1">
      <alignment horizontal="left" vertical="top"/>
    </xf>
    <xf numFmtId="0" fontId="87" fillId="2" borderId="1" xfId="1" applyFont="1" applyFill="1" applyBorder="1" applyAlignment="1" applyProtection="1">
      <alignment horizontal="left" vertical="top"/>
    </xf>
    <xf numFmtId="0" fontId="78" fillId="2" borderId="1" xfId="1" applyFont="1" applyFill="1" applyBorder="1" applyAlignment="1" applyProtection="1">
      <alignment horizontal="left" vertical="top"/>
    </xf>
    <xf numFmtId="0" fontId="87" fillId="2" borderId="4" xfId="1" applyFont="1" applyFill="1" applyBorder="1" applyAlignment="1" applyProtection="1">
      <alignment horizontal="left" vertical="top"/>
    </xf>
    <xf numFmtId="0" fontId="38" fillId="2" borderId="4" xfId="1" applyFont="1" applyFill="1" applyBorder="1" applyAlignment="1" applyProtection="1">
      <alignment horizontal="left" vertical="top"/>
    </xf>
    <xf numFmtId="0" fontId="38" fillId="0" borderId="1" xfId="1" applyFont="1" applyFill="1" applyBorder="1" applyAlignment="1" applyProtection="1">
      <alignment horizontal="left" vertical="top"/>
    </xf>
    <xf numFmtId="0" fontId="87" fillId="0" borderId="1" xfId="1" applyFont="1" applyFill="1" applyBorder="1" applyAlignment="1" applyProtection="1">
      <alignment horizontal="left" vertical="top"/>
    </xf>
    <xf numFmtId="0" fontId="38" fillId="2" borderId="2" xfId="1" applyFont="1" applyFill="1" applyBorder="1" applyAlignment="1" applyProtection="1">
      <alignment vertical="top"/>
    </xf>
    <xf numFmtId="0" fontId="24" fillId="2" borderId="0" xfId="7" applyFont="1" applyFill="1" applyBorder="1" applyAlignment="1" applyProtection="1">
      <alignment horizontal="left" vertical="center" indent="1"/>
      <protection locked="0"/>
    </xf>
    <xf numFmtId="2" fontId="22" fillId="0" borderId="2" xfId="4" applyNumberFormat="1" applyFont="1" applyFill="1" applyBorder="1" applyAlignment="1" applyProtection="1">
      <alignment vertical="center"/>
    </xf>
    <xf numFmtId="2" fontId="22" fillId="0" borderId="3" xfId="4" applyNumberFormat="1" applyFont="1" applyFill="1" applyBorder="1" applyAlignment="1" applyProtection="1">
      <alignment vertical="center"/>
    </xf>
    <xf numFmtId="2" fontId="10" fillId="2" borderId="0" xfId="1" applyNumberFormat="1" applyFont="1" applyFill="1" applyBorder="1" applyAlignment="1" applyProtection="1">
      <alignment horizontal="center" vertical="center"/>
    </xf>
    <xf numFmtId="1" fontId="22" fillId="0" borderId="2" xfId="4" applyNumberFormat="1" applyFont="1" applyFill="1" applyBorder="1" applyAlignment="1" applyProtection="1">
      <alignment vertical="center"/>
    </xf>
    <xf numFmtId="1" fontId="22" fillId="0" borderId="3" xfId="4" applyNumberFormat="1" applyFont="1" applyFill="1" applyBorder="1" applyAlignment="1" applyProtection="1">
      <alignment vertical="center"/>
    </xf>
    <xf numFmtId="0" fontId="17" fillId="0" borderId="0" xfId="5" applyFont="1" applyFill="1" applyAlignment="1" applyProtection="1">
      <alignment horizontal="center" vertical="center"/>
      <protection locked="0"/>
    </xf>
    <xf numFmtId="164" fontId="22" fillId="3" borderId="2" xfId="18" applyNumberFormat="1" applyFont="1" applyFill="1" applyBorder="1" applyAlignment="1" applyProtection="1">
      <alignment horizontal="center" vertical="center"/>
      <protection locked="0"/>
    </xf>
    <xf numFmtId="164" fontId="22" fillId="3" borderId="3" xfId="18" applyNumberFormat="1" applyFont="1" applyFill="1" applyBorder="1" applyAlignment="1" applyProtection="1">
      <alignment horizontal="center" vertical="center"/>
      <protection locked="0"/>
    </xf>
    <xf numFmtId="0" fontId="25" fillId="3" borderId="2" xfId="8" applyFont="1" applyFill="1" applyBorder="1" applyAlignment="1">
      <alignment horizontal="right" vertical="center"/>
    </xf>
    <xf numFmtId="0" fontId="25" fillId="3" borderId="3" xfId="8" applyFont="1" applyFill="1" applyBorder="1" applyAlignment="1">
      <alignment horizontal="right" vertical="center"/>
    </xf>
    <xf numFmtId="0" fontId="25" fillId="3" borderId="2" xfId="3" applyFont="1" applyFill="1" applyBorder="1" applyAlignment="1">
      <alignment horizontal="right" vertical="center"/>
    </xf>
    <xf numFmtId="0" fontId="25" fillId="3" borderId="3" xfId="3" applyFont="1" applyFill="1" applyBorder="1" applyAlignment="1">
      <alignment horizontal="right" vertical="center"/>
    </xf>
    <xf numFmtId="44" fontId="33" fillId="0" borderId="2" xfId="4" applyNumberFormat="1" applyFont="1" applyFill="1" applyBorder="1" applyAlignment="1" applyProtection="1">
      <alignment horizontal="right" vertical="center"/>
    </xf>
    <xf numFmtId="44" fontId="33" fillId="0" borderId="3" xfId="4" applyNumberFormat="1" applyFont="1" applyFill="1" applyBorder="1" applyAlignment="1" applyProtection="1">
      <alignment horizontal="right" vertical="center"/>
    </xf>
    <xf numFmtId="165" fontId="22" fillId="0" borderId="2" xfId="4" applyNumberFormat="1" applyFont="1" applyFill="1" applyBorder="1" applyAlignment="1" applyProtection="1">
      <alignment vertical="center"/>
    </xf>
    <xf numFmtId="165" fontId="22" fillId="0" borderId="3" xfId="4" applyNumberFormat="1" applyFont="1" applyFill="1" applyBorder="1" applyAlignment="1" applyProtection="1">
      <alignment vertical="center"/>
    </xf>
    <xf numFmtId="165" fontId="22" fillId="0" borderId="2" xfId="0" applyNumberFormat="1" applyFont="1" applyFill="1" applyBorder="1" applyAlignment="1" applyProtection="1">
      <alignment vertical="center"/>
    </xf>
    <xf numFmtId="165" fontId="22" fillId="0" borderId="3" xfId="0" applyNumberFormat="1" applyFont="1" applyFill="1" applyBorder="1" applyAlignment="1" applyProtection="1">
      <alignment vertical="center"/>
    </xf>
    <xf numFmtId="9" fontId="22" fillId="0" borderId="2" xfId="0" applyNumberFormat="1" applyFont="1" applyFill="1" applyBorder="1" applyAlignment="1" applyProtection="1">
      <alignment horizontal="right" vertical="center"/>
    </xf>
    <xf numFmtId="9" fontId="22" fillId="0" borderId="3" xfId="0" applyNumberFormat="1" applyFont="1" applyFill="1" applyBorder="1" applyAlignment="1" applyProtection="1">
      <alignment horizontal="right" vertical="center"/>
    </xf>
    <xf numFmtId="165" fontId="32" fillId="0" borderId="2" xfId="4" applyNumberFormat="1" applyFont="1" applyFill="1" applyBorder="1" applyAlignment="1" applyProtection="1">
      <alignment horizontal="right" vertical="center"/>
    </xf>
    <xf numFmtId="165" fontId="32" fillId="0" borderId="3" xfId="4" applyNumberFormat="1" applyFont="1" applyFill="1" applyBorder="1" applyAlignment="1" applyProtection="1">
      <alignment horizontal="right" vertical="center"/>
    </xf>
    <xf numFmtId="0" fontId="62" fillId="0" borderId="0" xfId="0" applyFont="1" applyBorder="1" applyAlignment="1">
      <alignment horizontal="left" vertical="top" wrapText="1" indent="2"/>
    </xf>
    <xf numFmtId="0" fontId="66" fillId="0" borderId="0" xfId="0" applyFont="1" applyBorder="1" applyAlignment="1">
      <alignment horizontal="left" vertical="top" wrapText="1"/>
    </xf>
    <xf numFmtId="0" fontId="62" fillId="0" borderId="0" xfId="0" quotePrefix="1" applyFont="1" applyBorder="1" applyAlignment="1">
      <alignment horizontal="left" vertical="top" wrapText="1" indent="4"/>
    </xf>
    <xf numFmtId="0" fontId="62" fillId="0" borderId="0" xfId="0" applyFont="1" applyBorder="1" applyAlignment="1">
      <alignment horizontal="left" vertical="top" wrapText="1" indent="4"/>
    </xf>
    <xf numFmtId="0" fontId="66" fillId="0" borderId="0" xfId="6" applyFont="1" applyBorder="1" applyAlignment="1">
      <alignment horizontal="left" vertical="top" wrapText="1"/>
    </xf>
    <xf numFmtId="0" fontId="66" fillId="0" borderId="0" xfId="13" applyFont="1" applyBorder="1" applyAlignment="1">
      <alignment horizontal="left" vertical="top" wrapText="1"/>
    </xf>
    <xf numFmtId="0" fontId="62" fillId="0" borderId="0" xfId="13" applyFont="1" applyBorder="1" applyAlignment="1">
      <alignment horizontal="left" vertical="top" wrapText="1" indent="2"/>
    </xf>
    <xf numFmtId="0" fontId="42" fillId="0" borderId="0" xfId="14" applyFont="1" applyBorder="1" applyAlignment="1">
      <alignment horizontal="left" vertical="top" wrapText="1"/>
    </xf>
    <xf numFmtId="0" fontId="62" fillId="0" borderId="0" xfId="0" applyFont="1" applyBorder="1" applyAlignment="1">
      <alignment horizontal="left" vertical="top" wrapText="1" indent="3"/>
    </xf>
  </cellXfs>
  <cellStyles count="20">
    <cellStyle name="Гиперссылка" xfId="11" builtinId="8"/>
    <cellStyle name="Гиперссылка 2" xfId="5"/>
    <cellStyle name="Гиперссылка 4" xfId="2"/>
    <cellStyle name="Обычный" xfId="0" builtinId="0"/>
    <cellStyle name="Обычный 2" xfId="15"/>
    <cellStyle name="Обычный 2 2" xfId="3"/>
    <cellStyle name="Обычный 2 2 2" xfId="6"/>
    <cellStyle name="Обычный 2 2 3" xfId="8"/>
    <cellStyle name="Обычный 2 3" xfId="9"/>
    <cellStyle name="Обычный 2 4" xfId="18"/>
    <cellStyle name="Обычный 3" xfId="4"/>
    <cellStyle name="Обычный 3 2" xfId="10"/>
    <cellStyle name="Обычный 3 2 2" xfId="13"/>
    <cellStyle name="Обычный 3 3" xfId="14"/>
    <cellStyle name="Обычный 3 4" xfId="19"/>
    <cellStyle name="Обычный 4" xfId="16"/>
    <cellStyle name="Обычный 4 2" xfId="12"/>
    <cellStyle name="Обычный 5" xfId="1"/>
    <cellStyle name="Обычный 6" xfId="17"/>
    <cellStyle name="Обычный_Лист1 2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79375</xdr:colOff>
      <xdr:row>1</xdr:row>
      <xdr:rowOff>0</xdr:rowOff>
    </xdr:from>
    <xdr:to>
      <xdr:col>4</xdr:col>
      <xdr:colOff>272597</xdr:colOff>
      <xdr:row>3</xdr:row>
      <xdr:rowOff>167598</xdr:rowOff>
    </xdr:to>
    <xdr:pic>
      <xdr:nvPicPr>
        <xdr:cNvPr id="2" name="Изображени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457200"/>
          <a:ext cx="739776" cy="720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6373475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9288125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4993600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6108025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849475"/>
          <a:ext cx="5268060" cy="48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pro/gortenziya-oks.html/nid/67632" TargetMode="External"/><Relationship Id="rId21" Type="http://schemas.openxmlformats.org/officeDocument/2006/relationships/hyperlink" Target="https://plantmarket.pro/gortenziya-oks.html/nid/67628" TargetMode="External"/><Relationship Id="rId63" Type="http://schemas.openxmlformats.org/officeDocument/2006/relationships/hyperlink" Target="https://plantmarket.ru/gortenziya-oks.html/nid/67311" TargetMode="External"/><Relationship Id="rId159" Type="http://schemas.openxmlformats.org/officeDocument/2006/relationships/hyperlink" Target="https://plantmarket.ru/gortenziya-oks.html/nid/61561" TargetMode="External"/><Relationship Id="rId170" Type="http://schemas.openxmlformats.org/officeDocument/2006/relationships/hyperlink" Target="https://plantmarket.ru/gortenziya-oks.html/nid/61572" TargetMode="External"/><Relationship Id="rId226" Type="http://schemas.openxmlformats.org/officeDocument/2006/relationships/hyperlink" Target="https://plantmarket.ru/gortenziya-oks.html/nid/58383" TargetMode="External"/><Relationship Id="rId268" Type="http://schemas.openxmlformats.org/officeDocument/2006/relationships/hyperlink" Target="https://plantmarket.ru/gortenziya-oks.html/nid/61554" TargetMode="External"/><Relationship Id="rId32" Type="http://schemas.openxmlformats.org/officeDocument/2006/relationships/hyperlink" Target="https://plantmarket.ru/gortenziya-oks.html/nid/61569" TargetMode="External"/><Relationship Id="rId74" Type="http://schemas.openxmlformats.org/officeDocument/2006/relationships/hyperlink" Target="https://plantmarket.ru/gortenziya-oks.html/nid/58383" TargetMode="External"/><Relationship Id="rId128" Type="http://schemas.openxmlformats.org/officeDocument/2006/relationships/hyperlink" Target="https://plantmarket.ru/gortenziya-oks.html/nid/63156" TargetMode="External"/><Relationship Id="rId5" Type="http://schemas.openxmlformats.org/officeDocument/2006/relationships/hyperlink" Target="https://plantmarket.ru/gortenziya-oks.html/nid/58363" TargetMode="External"/><Relationship Id="rId181" Type="http://schemas.openxmlformats.org/officeDocument/2006/relationships/hyperlink" Target="https://plantmarket.ru/gortenziya-oks.html/nid/58379" TargetMode="External"/><Relationship Id="rId237" Type="http://schemas.openxmlformats.org/officeDocument/2006/relationships/hyperlink" Target="https://plantmarket.ru/gortenziya-oks.html/nid/58373" TargetMode="External"/><Relationship Id="rId258" Type="http://schemas.openxmlformats.org/officeDocument/2006/relationships/hyperlink" Target="https://plantmarket.ru/gortenziya-oks.html/nid/61543" TargetMode="External"/><Relationship Id="rId279" Type="http://schemas.openxmlformats.org/officeDocument/2006/relationships/printerSettings" Target="../printerSettings/printerSettings1.bin"/><Relationship Id="rId22" Type="http://schemas.openxmlformats.org/officeDocument/2006/relationships/hyperlink" Target="https://plantmarket.ru/gortenziya-oks.html/nid/61564" TargetMode="External"/><Relationship Id="rId43" Type="http://schemas.openxmlformats.org/officeDocument/2006/relationships/hyperlink" Target="https://plantmarket.ru/gortenziya-oks.html/nid/28019" TargetMode="External"/><Relationship Id="rId64" Type="http://schemas.openxmlformats.org/officeDocument/2006/relationships/hyperlink" Target="https://plantmarket.ru/gortenziya-oks.html/nid/58381" TargetMode="External"/><Relationship Id="rId118" Type="http://schemas.openxmlformats.org/officeDocument/2006/relationships/hyperlink" Target="https://plantmarket.ru/gortenziya-oks.html/nid/61566" TargetMode="External"/><Relationship Id="rId139" Type="http://schemas.openxmlformats.org/officeDocument/2006/relationships/hyperlink" Target="https://plantmarket.ru/gortenziya-oks.html/nid/69218" TargetMode="External"/><Relationship Id="rId85" Type="http://schemas.openxmlformats.org/officeDocument/2006/relationships/hyperlink" Target="https://plantmarket.ru/gortenziya-oks.html/nid/61578" TargetMode="External"/><Relationship Id="rId150" Type="http://schemas.openxmlformats.org/officeDocument/2006/relationships/hyperlink" Target="https://plantmarket.ru/gortenziya-oks.html/nid/64271" TargetMode="External"/><Relationship Id="rId171" Type="http://schemas.openxmlformats.org/officeDocument/2006/relationships/hyperlink" Target="https://plantmarket.ru/gortenziya-oks.html/nid/61566" TargetMode="External"/><Relationship Id="rId192" Type="http://schemas.openxmlformats.org/officeDocument/2006/relationships/hyperlink" Target="https://plantmarket.ru/gortenziya-oks.html/nid/61554" TargetMode="External"/><Relationship Id="rId206" Type="http://schemas.openxmlformats.org/officeDocument/2006/relationships/hyperlink" Target="https://plantmarket.ru/gortenziya-oks.html/nid/63156" TargetMode="External"/><Relationship Id="rId227" Type="http://schemas.openxmlformats.org/officeDocument/2006/relationships/hyperlink" Target="https://plantmarket.ru/gortenziya-oks.html/nid/63156" TargetMode="External"/><Relationship Id="rId248" Type="http://schemas.openxmlformats.org/officeDocument/2006/relationships/hyperlink" Target="https://plantmarket.ru/gortenziya-oks.html/nid/58381" TargetMode="External"/><Relationship Id="rId269" Type="http://schemas.openxmlformats.org/officeDocument/2006/relationships/hyperlink" Target="https://plantmarket.ru/gortenziya-oks.html/nid/58407" TargetMode="External"/><Relationship Id="rId12" Type="http://schemas.openxmlformats.org/officeDocument/2006/relationships/hyperlink" Target="https://plantmarket.ru/gortenziya-oks.html/nid/61557" TargetMode="External"/><Relationship Id="rId33" Type="http://schemas.openxmlformats.org/officeDocument/2006/relationships/hyperlink" Target="https://plantmarket.ru/gortenziya-oks.html/nid/61569" TargetMode="External"/><Relationship Id="rId108" Type="http://schemas.openxmlformats.org/officeDocument/2006/relationships/hyperlink" Target="https://plantmarket.ru/gortenziya-oks.html/nid/67294" TargetMode="External"/><Relationship Id="rId129" Type="http://schemas.openxmlformats.org/officeDocument/2006/relationships/hyperlink" Target="https://plantmarket.ru/gortenziya-oks.html/nid/63156" TargetMode="External"/><Relationship Id="rId280" Type="http://schemas.openxmlformats.org/officeDocument/2006/relationships/drawing" Target="../drawings/drawing1.xml"/><Relationship Id="rId54" Type="http://schemas.openxmlformats.org/officeDocument/2006/relationships/hyperlink" Target="https://plantmarket.ru/gortenziya-oks.html/nid/28015" TargetMode="External"/><Relationship Id="rId75" Type="http://schemas.openxmlformats.org/officeDocument/2006/relationships/hyperlink" Target="https://plantmarket.ru/gortenziya-oks.html/nid/63156" TargetMode="External"/><Relationship Id="rId96" Type="http://schemas.openxmlformats.org/officeDocument/2006/relationships/hyperlink" Target="https://plantmarket.ru/gortenziya-oks.html/nid/35307" TargetMode="External"/><Relationship Id="rId140" Type="http://schemas.openxmlformats.org/officeDocument/2006/relationships/hyperlink" Target="https://plantmarket.ru/gortenziya-oks.html/nid/69220" TargetMode="External"/><Relationship Id="rId161" Type="http://schemas.openxmlformats.org/officeDocument/2006/relationships/hyperlink" Target="https://plantmarket.pro/gortenziya-oks.html/nid/67632" TargetMode="External"/><Relationship Id="rId182" Type="http://schemas.openxmlformats.org/officeDocument/2006/relationships/hyperlink" Target="https://plantmarket.ru/gortenziya-oks.html/nid/61563" TargetMode="External"/><Relationship Id="rId217" Type="http://schemas.openxmlformats.org/officeDocument/2006/relationships/hyperlink" Target="https://plantmarket.ru/gortenziya-oks.html/nid/61563" TargetMode="External"/><Relationship Id="rId6" Type="http://schemas.openxmlformats.org/officeDocument/2006/relationships/hyperlink" Target="https://plantmarket.pro/gortenziya-oks.html/nid/67627" TargetMode="External"/><Relationship Id="rId238" Type="http://schemas.openxmlformats.org/officeDocument/2006/relationships/hyperlink" Target="https://plantmarket.ru/gortenziya-oks.html/nid/58359" TargetMode="External"/><Relationship Id="rId259" Type="http://schemas.openxmlformats.org/officeDocument/2006/relationships/hyperlink" Target="https://plantmarket.ru/gortenziya-oks.html/nid/61559" TargetMode="External"/><Relationship Id="rId23" Type="http://schemas.openxmlformats.org/officeDocument/2006/relationships/hyperlink" Target="https://plantmarket.ru/gortenziya-oks.html/nid/61564" TargetMode="External"/><Relationship Id="rId119" Type="http://schemas.openxmlformats.org/officeDocument/2006/relationships/hyperlink" Target="https://plantmarket.ru/gortenziya-oks.html/nid/61568" TargetMode="External"/><Relationship Id="rId270" Type="http://schemas.openxmlformats.org/officeDocument/2006/relationships/hyperlink" Target="https://plantmarket.ru/gortenziya-oks.html/nid/58369" TargetMode="External"/><Relationship Id="rId44" Type="http://schemas.openxmlformats.org/officeDocument/2006/relationships/hyperlink" Target="https://plantmarket.ru/gortenziya-oks.html/nid/67289" TargetMode="External"/><Relationship Id="rId65" Type="http://schemas.openxmlformats.org/officeDocument/2006/relationships/hyperlink" Target="https://plantmarket.ru/gortenziya-oks.html/nid/67312" TargetMode="External"/><Relationship Id="rId86" Type="http://schemas.openxmlformats.org/officeDocument/2006/relationships/hyperlink" Target="https://plantmarket.ru/gortenziya-oks.html/nid/61556" TargetMode="External"/><Relationship Id="rId130" Type="http://schemas.openxmlformats.org/officeDocument/2006/relationships/hyperlink" Target="https://plantmarket.ru/gortenziya-oks.html/nid/61578" TargetMode="External"/><Relationship Id="rId151" Type="http://schemas.openxmlformats.org/officeDocument/2006/relationships/hyperlink" Target="https://plantmarket.ru/gortenziya-oks.html/nid/64271" TargetMode="External"/><Relationship Id="rId172" Type="http://schemas.openxmlformats.org/officeDocument/2006/relationships/hyperlink" Target="https://plantmarket.ru/gortenziya-oks.html/nid/28019" TargetMode="External"/><Relationship Id="rId193" Type="http://schemas.openxmlformats.org/officeDocument/2006/relationships/hyperlink" Target="https://plantmarket.ru/gortenziya-oks.html/nid/61578" TargetMode="External"/><Relationship Id="rId207" Type="http://schemas.openxmlformats.org/officeDocument/2006/relationships/hyperlink" Target="https://plantmarket.ru/gortenziya-oks.html/nid/58387" TargetMode="External"/><Relationship Id="rId228" Type="http://schemas.openxmlformats.org/officeDocument/2006/relationships/hyperlink" Target="https://plantmarket.ru/gortenziya-oks.html/nid/61551" TargetMode="External"/><Relationship Id="rId249" Type="http://schemas.openxmlformats.org/officeDocument/2006/relationships/hyperlink" Target="https://plantmarket.ru/gortenziya-oks.html/nid/58383" TargetMode="External"/><Relationship Id="rId13" Type="http://schemas.openxmlformats.org/officeDocument/2006/relationships/hyperlink" Target="https://plantmarket.ru/gortenziya-oks.html/nid/61543" TargetMode="External"/><Relationship Id="rId109" Type="http://schemas.openxmlformats.org/officeDocument/2006/relationships/hyperlink" Target="https://plantmarket.ru/gortenziya-oks.html/nid/58388" TargetMode="External"/><Relationship Id="rId260" Type="http://schemas.openxmlformats.org/officeDocument/2006/relationships/hyperlink" Target="https://plantmarket.ru/gortenziya-oks.html/nid/28009" TargetMode="External"/><Relationship Id="rId34" Type="http://schemas.openxmlformats.org/officeDocument/2006/relationships/hyperlink" Target="https://plantmarket.ru/gortenziya-oks.html/nid/61544" TargetMode="External"/><Relationship Id="rId55" Type="http://schemas.openxmlformats.org/officeDocument/2006/relationships/hyperlink" Target="https://plantmarket.ru/gortenziya-oks.html/nid/61547" TargetMode="External"/><Relationship Id="rId76" Type="http://schemas.openxmlformats.org/officeDocument/2006/relationships/hyperlink" Target="https://plantmarket.ru/gortenziya-oks.html/nid/63156" TargetMode="External"/><Relationship Id="rId97" Type="http://schemas.openxmlformats.org/officeDocument/2006/relationships/hyperlink" Target="https://plantmarket.ru/gortenziya-oks.html/nid/67294" TargetMode="External"/><Relationship Id="rId120" Type="http://schemas.openxmlformats.org/officeDocument/2006/relationships/hyperlink" Target="https://plantmarket.ru/gortenziya-oks.html/nid/61568" TargetMode="External"/><Relationship Id="rId141" Type="http://schemas.openxmlformats.org/officeDocument/2006/relationships/hyperlink" Target="https://plantmarket.ru/gortenziya-oks.html/nid/69221" TargetMode="External"/><Relationship Id="rId7" Type="http://schemas.openxmlformats.org/officeDocument/2006/relationships/hyperlink" Target="https://plantmarket.ru/gortenziya-oks.html/nid/64274" TargetMode="External"/><Relationship Id="rId162" Type="http://schemas.openxmlformats.org/officeDocument/2006/relationships/hyperlink" Target="https://plantmarket.pro/gortenziya-oks.html/nid/67632" TargetMode="External"/><Relationship Id="rId183" Type="http://schemas.openxmlformats.org/officeDocument/2006/relationships/hyperlink" Target="https://plantmarket.ru/gortenziya-oks.html/nid/61551" TargetMode="External"/><Relationship Id="rId218" Type="http://schemas.openxmlformats.org/officeDocument/2006/relationships/hyperlink" Target="https://plantmarket.ru/gortenziya-oks.html/nid/61566" TargetMode="External"/><Relationship Id="rId239" Type="http://schemas.openxmlformats.org/officeDocument/2006/relationships/hyperlink" Target="https://plantmarket.pro/gortenziya-oks.html/nid/28007" TargetMode="External"/><Relationship Id="rId250" Type="http://schemas.openxmlformats.org/officeDocument/2006/relationships/hyperlink" Target="https://plantmarket.ru/gortenziya-oks.html/nid/58383" TargetMode="External"/><Relationship Id="rId271" Type="http://schemas.openxmlformats.org/officeDocument/2006/relationships/hyperlink" Target="https://plantmarket.ru/gortenziya-oks.html/nid/67306" TargetMode="External"/><Relationship Id="rId24" Type="http://schemas.openxmlformats.org/officeDocument/2006/relationships/hyperlink" Target="https://plantmarket.ru/gortenziya-oks.html/nid/61565" TargetMode="External"/><Relationship Id="rId45" Type="http://schemas.openxmlformats.org/officeDocument/2006/relationships/hyperlink" Target="https://plantmarket.ru/gortenziya-oks.html/nid/61572" TargetMode="External"/><Relationship Id="rId66" Type="http://schemas.openxmlformats.org/officeDocument/2006/relationships/hyperlink" Target="https://plantmarket.ru/gortenziya-oks.html/nid/64273" TargetMode="External"/><Relationship Id="rId87" Type="http://schemas.openxmlformats.org/officeDocument/2006/relationships/hyperlink" Target="https://plantmarket.ru/gortenziya-oks.html/nid/61556" TargetMode="External"/><Relationship Id="rId110" Type="http://schemas.openxmlformats.org/officeDocument/2006/relationships/hyperlink" Target="https://plantmarket.ru/gortenziya-oks.html/nid/69198" TargetMode="External"/><Relationship Id="rId131" Type="http://schemas.openxmlformats.org/officeDocument/2006/relationships/hyperlink" Target="https://plantmarket.ru/gortenziya-oks.html/nid/61578" TargetMode="External"/><Relationship Id="rId152" Type="http://schemas.openxmlformats.org/officeDocument/2006/relationships/hyperlink" Target="https://plantmarket.ru/gortenziya-oks.html/nid/63155" TargetMode="External"/><Relationship Id="rId173" Type="http://schemas.openxmlformats.org/officeDocument/2006/relationships/hyperlink" Target="https://plantmarket.ru/gortenziya-oks.html/nid/28011" TargetMode="External"/><Relationship Id="rId194" Type="http://schemas.openxmlformats.org/officeDocument/2006/relationships/hyperlink" Target="https://plantmarket.ru/gortenziya-oks.html/nid/67285" TargetMode="External"/><Relationship Id="rId208" Type="http://schemas.openxmlformats.org/officeDocument/2006/relationships/hyperlink" Target="https://plantmarket.ru/gortenziya-oks.html/nid/58359" TargetMode="External"/><Relationship Id="rId229" Type="http://schemas.openxmlformats.org/officeDocument/2006/relationships/hyperlink" Target="https://plantmarket.ru/gortenziya-oks.html/nid/61554" TargetMode="External"/><Relationship Id="rId240" Type="http://schemas.openxmlformats.org/officeDocument/2006/relationships/hyperlink" Target="https://plantmarket.ru/gortenziya-oks.html/nid/61561" TargetMode="External"/><Relationship Id="rId261" Type="http://schemas.openxmlformats.org/officeDocument/2006/relationships/hyperlink" Target="https://plantmarket.ru/gortenziya-oks.html/nid/64269" TargetMode="External"/><Relationship Id="rId14" Type="http://schemas.openxmlformats.org/officeDocument/2006/relationships/hyperlink" Target="https://plantmarket.ru/gortenziya-oks.html/nid/61543" TargetMode="External"/><Relationship Id="rId35" Type="http://schemas.openxmlformats.org/officeDocument/2006/relationships/hyperlink" Target="https://plantmarket.ru/gortenziya-oks.html/nid/61544" TargetMode="External"/><Relationship Id="rId56" Type="http://schemas.openxmlformats.org/officeDocument/2006/relationships/hyperlink" Target="https://plantmarket.ru/gortenziya-oks.html/nid/61547" TargetMode="External"/><Relationship Id="rId77" Type="http://schemas.openxmlformats.org/officeDocument/2006/relationships/hyperlink" Target="https://plantmarket.ru/gortenziya-oks.html/nid/63156" TargetMode="External"/><Relationship Id="rId100" Type="http://schemas.openxmlformats.org/officeDocument/2006/relationships/hyperlink" Target="https://plantmarket.pro/gortenziya-oks.html/nid/69358" TargetMode="External"/><Relationship Id="rId8" Type="http://schemas.openxmlformats.org/officeDocument/2006/relationships/hyperlink" Target="https://plantmarket.ru/gortenziya-oks.html/nid/58366" TargetMode="External"/><Relationship Id="rId98" Type="http://schemas.openxmlformats.org/officeDocument/2006/relationships/hyperlink" Target="https://plantmarket.ru/gortenziya-oks.html/nid/67296" TargetMode="External"/><Relationship Id="rId121" Type="http://schemas.openxmlformats.org/officeDocument/2006/relationships/hyperlink" Target="https://plantmarket.ru/gortenziya-oks.html/nid/58379" TargetMode="External"/><Relationship Id="rId142" Type="http://schemas.openxmlformats.org/officeDocument/2006/relationships/hyperlink" Target="https://plantmarket.ru/gortenziya-oks.html/nid/69224" TargetMode="External"/><Relationship Id="rId163" Type="http://schemas.openxmlformats.org/officeDocument/2006/relationships/hyperlink" Target="https://plantmarket.ru/gortenziya-oks.html/nid/61567" TargetMode="External"/><Relationship Id="rId184" Type="http://schemas.openxmlformats.org/officeDocument/2006/relationships/hyperlink" Target="https://plantmarket.ru/gortenziya-oks.html/nid/61569" TargetMode="External"/><Relationship Id="rId219" Type="http://schemas.openxmlformats.org/officeDocument/2006/relationships/hyperlink" Target="https://plantmarket.ru/gortenziya-oks.html/nid/64271" TargetMode="External"/><Relationship Id="rId230" Type="http://schemas.openxmlformats.org/officeDocument/2006/relationships/hyperlink" Target="https://plantmarket.pro/gortenziya-oks.html/nid/69358" TargetMode="External"/><Relationship Id="rId251" Type="http://schemas.openxmlformats.org/officeDocument/2006/relationships/hyperlink" Target="https://plantmarket.ru/gortenziya-oks.html/nid/63156" TargetMode="External"/><Relationship Id="rId25" Type="http://schemas.openxmlformats.org/officeDocument/2006/relationships/hyperlink" Target="https://plantmarket.ru/gortenziya-oks.html/nid/61566" TargetMode="External"/><Relationship Id="rId46" Type="http://schemas.openxmlformats.org/officeDocument/2006/relationships/hyperlink" Target="https://plantmarket.ru/gortenziya-oks.html/nid/61572" TargetMode="External"/><Relationship Id="rId67" Type="http://schemas.openxmlformats.org/officeDocument/2006/relationships/hyperlink" Target="https://plantmarket.ru/gortenziya-oks.html/nid/61550" TargetMode="External"/><Relationship Id="rId272" Type="http://schemas.openxmlformats.org/officeDocument/2006/relationships/hyperlink" Target="https://plantmarket.ru/gortenziya-oks.html/nid/67313" TargetMode="External"/><Relationship Id="rId88" Type="http://schemas.openxmlformats.org/officeDocument/2006/relationships/hyperlink" Target="https://plantmarket.ru/gortenziya-oks.html/nid/58387" TargetMode="External"/><Relationship Id="rId111" Type="http://schemas.openxmlformats.org/officeDocument/2006/relationships/hyperlink" Target="https://plantmarket.ru/gortenziya-oks.html/nid/69199" TargetMode="External"/><Relationship Id="rId132" Type="http://schemas.openxmlformats.org/officeDocument/2006/relationships/hyperlink" Target="https://plantmarket.ru/gortenziya-oks.html/nid/58387" TargetMode="External"/><Relationship Id="rId153" Type="http://schemas.openxmlformats.org/officeDocument/2006/relationships/hyperlink" Target="https://plantmarket.ru/gortenziya-oks.html/nid/64272" TargetMode="External"/><Relationship Id="rId174" Type="http://schemas.openxmlformats.org/officeDocument/2006/relationships/hyperlink" Target="https://plantmarket.ru/gortenziya-oks.html/nid/58379" TargetMode="External"/><Relationship Id="rId195" Type="http://schemas.openxmlformats.org/officeDocument/2006/relationships/hyperlink" Target="https://plantmarket.ru/gortenziya-oks.html/nid/58397" TargetMode="External"/><Relationship Id="rId209" Type="http://schemas.openxmlformats.org/officeDocument/2006/relationships/hyperlink" Target="https://plantmarket.ru/gortenziya-oks.html/nid/61543" TargetMode="External"/><Relationship Id="rId220" Type="http://schemas.openxmlformats.org/officeDocument/2006/relationships/hyperlink" Target="https://plantmarket.ru/gortenziya-oks.html/nid/58369" TargetMode="External"/><Relationship Id="rId241" Type="http://schemas.openxmlformats.org/officeDocument/2006/relationships/hyperlink" Target="https://plantmarket.ru/gortenziya-oks.html/nid/61566" TargetMode="External"/><Relationship Id="rId15" Type="http://schemas.openxmlformats.org/officeDocument/2006/relationships/hyperlink" Target="https://plantmarket.ru/gortenziya-oks.html/nid/61560" TargetMode="External"/><Relationship Id="rId36" Type="http://schemas.openxmlformats.org/officeDocument/2006/relationships/hyperlink" Target="https://plantmarket.ru/gortenziya-oks.html/nid/63155" TargetMode="External"/><Relationship Id="rId57" Type="http://schemas.openxmlformats.org/officeDocument/2006/relationships/hyperlink" Target="https://plantmarket.ru/gortenziya-oks.html/nid/58380" TargetMode="External"/><Relationship Id="rId262" Type="http://schemas.openxmlformats.org/officeDocument/2006/relationships/hyperlink" Target="https://plantmarket.ru/gortenziya-oks.html/nid/64269" TargetMode="External"/><Relationship Id="rId78" Type="http://schemas.openxmlformats.org/officeDocument/2006/relationships/hyperlink" Target="https://plantmarket.ru/gortenziya-oks.html/nid/61551" TargetMode="External"/><Relationship Id="rId99" Type="http://schemas.openxmlformats.org/officeDocument/2006/relationships/hyperlink" Target="https://plantmarket.pro/gortenziya-oks.html/nid/69357" TargetMode="External"/><Relationship Id="rId101" Type="http://schemas.openxmlformats.org/officeDocument/2006/relationships/hyperlink" Target="https://plantmarket.ru/gortenziya-oks.html/nid/34342" TargetMode="External"/><Relationship Id="rId122" Type="http://schemas.openxmlformats.org/officeDocument/2006/relationships/hyperlink" Target="https://plantmarket.ru/gortenziya-oks.html/nid/61574" TargetMode="External"/><Relationship Id="rId143" Type="http://schemas.openxmlformats.org/officeDocument/2006/relationships/hyperlink" Target="https://plantmarket.ru/gortenziya-oks.html/nid/69238" TargetMode="External"/><Relationship Id="rId164" Type="http://schemas.openxmlformats.org/officeDocument/2006/relationships/hyperlink" Target="https://plantmarket.ru/gortenziya-oks.html/nid/61568" TargetMode="External"/><Relationship Id="rId185" Type="http://schemas.openxmlformats.org/officeDocument/2006/relationships/hyperlink" Target="https://plantmarket.ru/gortenziya-oks.html/nid/58359" TargetMode="External"/><Relationship Id="rId9" Type="http://schemas.openxmlformats.org/officeDocument/2006/relationships/hyperlink" Target="https://plantmarket.ru/gortenziya-oks.html/nid/28005" TargetMode="External"/><Relationship Id="rId210" Type="http://schemas.openxmlformats.org/officeDocument/2006/relationships/hyperlink" Target="https://plantmarket.ru/gortenziya-oks.html/nid/61550" TargetMode="External"/><Relationship Id="rId26" Type="http://schemas.openxmlformats.org/officeDocument/2006/relationships/hyperlink" Target="https://plantmarket.ru/gortenziya-oks.html/nid/67284" TargetMode="External"/><Relationship Id="rId231" Type="http://schemas.openxmlformats.org/officeDocument/2006/relationships/hyperlink" Target="https://plantmarket.ru/gortenziya-oks.html/nid/35305" TargetMode="External"/><Relationship Id="rId252" Type="http://schemas.openxmlformats.org/officeDocument/2006/relationships/hyperlink" Target="https://plantmarket.ru/gortenziya-oks.html/nid/35305" TargetMode="External"/><Relationship Id="rId273" Type="http://schemas.openxmlformats.org/officeDocument/2006/relationships/hyperlink" Target="https://plantmarket.ru/gortenziya-oks.html/nid/67314" TargetMode="External"/><Relationship Id="rId47" Type="http://schemas.openxmlformats.org/officeDocument/2006/relationships/hyperlink" Target="https://plantmarket.ru/gortenziya-oks.html/nid/61572" TargetMode="External"/><Relationship Id="rId68" Type="http://schemas.openxmlformats.org/officeDocument/2006/relationships/hyperlink" Target="https://plantmarket.ru/gortenziya-oks.html/nid/61575" TargetMode="External"/><Relationship Id="rId89" Type="http://schemas.openxmlformats.org/officeDocument/2006/relationships/hyperlink" Target="https://plantmarket.ru/gortenziya-oks.html/nid/58387" TargetMode="External"/><Relationship Id="rId112" Type="http://schemas.openxmlformats.org/officeDocument/2006/relationships/hyperlink" Target="https://plantmarket.ru/gortenziya-oks.html/nid/69201" TargetMode="External"/><Relationship Id="rId133" Type="http://schemas.openxmlformats.org/officeDocument/2006/relationships/hyperlink" Target="https://plantmarket.ru/gortenziya-oks.html/nid/69195" TargetMode="External"/><Relationship Id="rId154" Type="http://schemas.openxmlformats.org/officeDocument/2006/relationships/hyperlink" Target="https://plantmarket.ru/gortenziya-oks.html/nid/64272" TargetMode="External"/><Relationship Id="rId175" Type="http://schemas.openxmlformats.org/officeDocument/2006/relationships/hyperlink" Target="https://plantmarket.ru/gortenziya-oks.html/nid/58388" TargetMode="External"/><Relationship Id="rId196" Type="http://schemas.openxmlformats.org/officeDocument/2006/relationships/hyperlink" Target="https://plantmarket.ru/gortenziya-oks.html/nid/67289" TargetMode="External"/><Relationship Id="rId200" Type="http://schemas.openxmlformats.org/officeDocument/2006/relationships/hyperlink" Target="https://plantmarket.ru/gortenziya-oks.html/nid/28000" TargetMode="External"/><Relationship Id="rId16" Type="http://schemas.openxmlformats.org/officeDocument/2006/relationships/hyperlink" Target="https://plantmarket.ru/gortenziya-oks.html/nid/61561" TargetMode="External"/><Relationship Id="rId221" Type="http://schemas.openxmlformats.org/officeDocument/2006/relationships/hyperlink" Target="https://plantmarket.ru/gortenziya-oks.html/nid/28011" TargetMode="External"/><Relationship Id="rId242" Type="http://schemas.openxmlformats.org/officeDocument/2006/relationships/hyperlink" Target="https://plantmarket.ru/gortenziya-oks.html/nid/28011" TargetMode="External"/><Relationship Id="rId263" Type="http://schemas.openxmlformats.org/officeDocument/2006/relationships/hyperlink" Target="https://plantmarket.ru/gortenziya-oks.html/nid/61564" TargetMode="External"/><Relationship Id="rId37" Type="http://schemas.openxmlformats.org/officeDocument/2006/relationships/hyperlink" Target="https://plantmarket.ru/gortenziya-oks.html/nid/61546" TargetMode="External"/><Relationship Id="rId58" Type="http://schemas.openxmlformats.org/officeDocument/2006/relationships/hyperlink" Target="https://plantmarket.ru/gortenziya-oks.html/nid/28016" TargetMode="External"/><Relationship Id="rId79" Type="http://schemas.openxmlformats.org/officeDocument/2006/relationships/hyperlink" Target="https://plantmarket.ru/gortenziya-oks.html/nid/61551" TargetMode="External"/><Relationship Id="rId102" Type="http://schemas.openxmlformats.org/officeDocument/2006/relationships/hyperlink" Target="https://plantmarket.ru/gortenziya-oks.html/nid/28015" TargetMode="External"/><Relationship Id="rId123" Type="http://schemas.openxmlformats.org/officeDocument/2006/relationships/hyperlink" Target="https://plantmarket.ru/gortenziya-oks.html/nid/67311" TargetMode="External"/><Relationship Id="rId144" Type="http://schemas.openxmlformats.org/officeDocument/2006/relationships/hyperlink" Target="https://plantmarket.ru/gortenziya-oks.html/nid/67328" TargetMode="External"/><Relationship Id="rId90" Type="http://schemas.openxmlformats.org/officeDocument/2006/relationships/hyperlink" Target="https://plantmarket.ru/gortenziya-oks.html/nid/58387" TargetMode="External"/><Relationship Id="rId165" Type="http://schemas.openxmlformats.org/officeDocument/2006/relationships/hyperlink" Target="https://plantmarket.ru/gortenziya-oks.html/nid/58379" TargetMode="External"/><Relationship Id="rId186" Type="http://schemas.openxmlformats.org/officeDocument/2006/relationships/hyperlink" Target="https://plantmarket.ru/gortenziya-oks.html/nid/61554" TargetMode="External"/><Relationship Id="rId211" Type="http://schemas.openxmlformats.org/officeDocument/2006/relationships/hyperlink" Target="https://plantmarket.ru/gortenziya-oks.html/nid/61556" TargetMode="External"/><Relationship Id="rId232" Type="http://schemas.openxmlformats.org/officeDocument/2006/relationships/hyperlink" Target="https://plantmarket.ru/gortenziya-oks.html/nid/58387" TargetMode="External"/><Relationship Id="rId253" Type="http://schemas.openxmlformats.org/officeDocument/2006/relationships/hyperlink" Target="https://plantmarket.ru/gortenziya-oks.html/nid/58387" TargetMode="External"/><Relationship Id="rId274" Type="http://schemas.openxmlformats.org/officeDocument/2006/relationships/hyperlink" Target="https://plantmarket.ru/gortenziya-oks.html/nid/67315" TargetMode="External"/><Relationship Id="rId27" Type="http://schemas.openxmlformats.org/officeDocument/2006/relationships/hyperlink" Target="https://plantmarket.ru/gortenziya-oks.html/nid/67284" TargetMode="External"/><Relationship Id="rId48" Type="http://schemas.openxmlformats.org/officeDocument/2006/relationships/hyperlink" Target="https://plantmarket.ru/gortenziya-oks.html/nid/61570" TargetMode="External"/><Relationship Id="rId69" Type="http://schemas.openxmlformats.org/officeDocument/2006/relationships/hyperlink" Target="https://plantmarket.ru/gortenziya-oks.html/nid/61576" TargetMode="External"/><Relationship Id="rId113" Type="http://schemas.openxmlformats.org/officeDocument/2006/relationships/hyperlink" Target="https://plantmarket.ru/gortenziya-oks.html/nid/69203" TargetMode="External"/><Relationship Id="rId134" Type="http://schemas.openxmlformats.org/officeDocument/2006/relationships/hyperlink" Target="https://plantmarket.ru/gortenziya-oks.html/nid/69206" TargetMode="External"/><Relationship Id="rId80" Type="http://schemas.openxmlformats.org/officeDocument/2006/relationships/hyperlink" Target="https://plantmarket.ru/gortenziya-oks.html/nid/61552" TargetMode="External"/><Relationship Id="rId155" Type="http://schemas.openxmlformats.org/officeDocument/2006/relationships/hyperlink" Target="https://plantmarket.ru/gortenziya-oks.html/nid/35305" TargetMode="External"/><Relationship Id="rId176" Type="http://schemas.openxmlformats.org/officeDocument/2006/relationships/hyperlink" Target="https://plantmarket.ru/gortenziya-oks.html/nid/58381" TargetMode="External"/><Relationship Id="rId197" Type="http://schemas.openxmlformats.org/officeDocument/2006/relationships/hyperlink" Target="https://plantmarket.ru/gortenziya-oks.html/nid/61572" TargetMode="External"/><Relationship Id="rId201" Type="http://schemas.openxmlformats.org/officeDocument/2006/relationships/hyperlink" Target="https://plantmarket.ru/gortenziya-oks.html/nid/61561" TargetMode="External"/><Relationship Id="rId222" Type="http://schemas.openxmlformats.org/officeDocument/2006/relationships/hyperlink" Target="https://plantmarket.ru/gortenziya-oks.html/nid/61569" TargetMode="External"/><Relationship Id="rId243" Type="http://schemas.openxmlformats.org/officeDocument/2006/relationships/hyperlink" Target="https://plantmarket.ru/gortenziya-oks.html/nid/28011" TargetMode="External"/><Relationship Id="rId264" Type="http://schemas.openxmlformats.org/officeDocument/2006/relationships/hyperlink" Target="https://plantmarket.ru/gortenziya-oks.html/nid/61573" TargetMode="External"/><Relationship Id="rId17" Type="http://schemas.openxmlformats.org/officeDocument/2006/relationships/hyperlink" Target="https://plantmarket.ru/gortenziya-oks.html/nid/58392" TargetMode="External"/><Relationship Id="rId38" Type="http://schemas.openxmlformats.org/officeDocument/2006/relationships/hyperlink" Target="https://plantmarket.ru/gortenziya-oks.html/nid/56699" TargetMode="External"/><Relationship Id="rId59" Type="http://schemas.openxmlformats.org/officeDocument/2006/relationships/hyperlink" Target="https://plantmarket.ru/gortenziya-oks.html/nid/61574" TargetMode="External"/><Relationship Id="rId103" Type="http://schemas.openxmlformats.org/officeDocument/2006/relationships/hyperlink" Target="https://plantmarket.ru/gortenziya-oks.html/nid/58388" TargetMode="External"/><Relationship Id="rId124" Type="http://schemas.openxmlformats.org/officeDocument/2006/relationships/hyperlink" Target="https://plantmarket.ru/gortenziya-oks.html/nid/67311" TargetMode="External"/><Relationship Id="rId70" Type="http://schemas.openxmlformats.org/officeDocument/2006/relationships/hyperlink" Target="https://plantmarket.pro/gortenziya-oks.html/nid/67630" TargetMode="External"/><Relationship Id="rId91" Type="http://schemas.openxmlformats.org/officeDocument/2006/relationships/hyperlink" Target="https://plantmarket.ru/gortenziya-oks.html/nid/58407" TargetMode="External"/><Relationship Id="rId145" Type="http://schemas.openxmlformats.org/officeDocument/2006/relationships/hyperlink" Target="https://plantmarket.ru/gortenziya-oks.html/nid/67323" TargetMode="External"/><Relationship Id="rId166" Type="http://schemas.openxmlformats.org/officeDocument/2006/relationships/hyperlink" Target="https://plantmarket.ru/gortenziya-oks.html/nid/61578" TargetMode="External"/><Relationship Id="rId187" Type="http://schemas.openxmlformats.org/officeDocument/2006/relationships/hyperlink" Target="https://plantmarket.ru/gortenziya-oks.html/nid/61546" TargetMode="External"/><Relationship Id="rId1" Type="http://schemas.openxmlformats.org/officeDocument/2006/relationships/hyperlink" Target="https://youtu.be/DOWEJG0YS6M" TargetMode="External"/><Relationship Id="rId212" Type="http://schemas.openxmlformats.org/officeDocument/2006/relationships/hyperlink" Target="https://plantmarket.ru/gortenziya-oks.html/nid/67309" TargetMode="External"/><Relationship Id="rId233" Type="http://schemas.openxmlformats.org/officeDocument/2006/relationships/hyperlink" Target="https://plantmarket.ru/gortenziya-oks.html/nid/58388" TargetMode="External"/><Relationship Id="rId254" Type="http://schemas.openxmlformats.org/officeDocument/2006/relationships/hyperlink" Target="https://plantmarket.ru/gortenziya-oks.html/nid/58388" TargetMode="External"/><Relationship Id="rId28" Type="http://schemas.openxmlformats.org/officeDocument/2006/relationships/hyperlink" Target="https://plantmarket.ru/gortenziya-oks.html/nid/58370" TargetMode="External"/><Relationship Id="rId49" Type="http://schemas.openxmlformats.org/officeDocument/2006/relationships/hyperlink" Target="https://plantmarket.ru/gortenziya-oks.html/nid/28022" TargetMode="External"/><Relationship Id="rId114" Type="http://schemas.openxmlformats.org/officeDocument/2006/relationships/hyperlink" Target="https://plantmarket.ru/gortenziya-oks.html/nid/69205" TargetMode="External"/><Relationship Id="rId275" Type="http://schemas.openxmlformats.org/officeDocument/2006/relationships/hyperlink" Target="https://plantmarket.ru/gortenziya-oks.html/nid/67315" TargetMode="External"/><Relationship Id="rId60" Type="http://schemas.openxmlformats.org/officeDocument/2006/relationships/hyperlink" Target="https://plantmarket.ru/gortenziya-oks.html/nid/61574" TargetMode="External"/><Relationship Id="rId81" Type="http://schemas.openxmlformats.org/officeDocument/2006/relationships/hyperlink" Target="https://plantmarket.ru/gortenziya-oks.html/nid/61554" TargetMode="External"/><Relationship Id="rId135" Type="http://schemas.openxmlformats.org/officeDocument/2006/relationships/hyperlink" Target="https://plantmarket.ru/gortenziya-oks.html/nid/69208" TargetMode="External"/><Relationship Id="rId156" Type="http://schemas.openxmlformats.org/officeDocument/2006/relationships/hyperlink" Target="https://plantmarket.pro/gortenziya-oks.html/nid/69514" TargetMode="External"/><Relationship Id="rId177" Type="http://schemas.openxmlformats.org/officeDocument/2006/relationships/hyperlink" Target="https://plantmarket.ru/gortenziya-oks.html/nid/58392" TargetMode="External"/><Relationship Id="rId198" Type="http://schemas.openxmlformats.org/officeDocument/2006/relationships/hyperlink" Target="https://plantmarket.ru/gortenziya-oks.html/nid/67291" TargetMode="External"/><Relationship Id="rId202" Type="http://schemas.openxmlformats.org/officeDocument/2006/relationships/hyperlink" Target="https://plantmarket.ru/gortenziya-oks.html/nid/58388" TargetMode="External"/><Relationship Id="rId223" Type="http://schemas.openxmlformats.org/officeDocument/2006/relationships/hyperlink" Target="https://plantmarket.ru/gortenziya-oks.html/nid/64272" TargetMode="External"/><Relationship Id="rId244" Type="http://schemas.openxmlformats.org/officeDocument/2006/relationships/hyperlink" Target="https://plantmarket.ru/gortenziya-oks.html/nid/61569" TargetMode="External"/><Relationship Id="rId18" Type="http://schemas.openxmlformats.org/officeDocument/2006/relationships/hyperlink" Target="https://plantmarket.ru/gortenziya-oks.html/nid/58392" TargetMode="External"/><Relationship Id="rId39" Type="http://schemas.openxmlformats.org/officeDocument/2006/relationships/hyperlink" Target="https://plantmarket.ru/gortenziya-oks.html/nid/67285" TargetMode="External"/><Relationship Id="rId265" Type="http://schemas.openxmlformats.org/officeDocument/2006/relationships/hyperlink" Target="https://plantmarket.ru/gortenziya-oks.html/nid/58379" TargetMode="External"/><Relationship Id="rId50" Type="http://schemas.openxmlformats.org/officeDocument/2006/relationships/hyperlink" Target="https://plantmarket.ru/gortenziya-oks.html/nid/28022" TargetMode="External"/><Relationship Id="rId104" Type="http://schemas.openxmlformats.org/officeDocument/2006/relationships/hyperlink" Target="https://plantmarket.ru/gortenziya-oks.html/nid/67294" TargetMode="External"/><Relationship Id="rId125" Type="http://schemas.openxmlformats.org/officeDocument/2006/relationships/hyperlink" Target="https://plantmarket.ru/gortenziya-oks.html/nid/58381" TargetMode="External"/><Relationship Id="rId146" Type="http://schemas.openxmlformats.org/officeDocument/2006/relationships/hyperlink" Target="https://plantmarket.ru/gortenziya-oks.html/nid/64274" TargetMode="External"/><Relationship Id="rId167" Type="http://schemas.openxmlformats.org/officeDocument/2006/relationships/hyperlink" Target="https://plantmarket.ru/gortenziya-oks.html/nid/58387" TargetMode="External"/><Relationship Id="rId188" Type="http://schemas.openxmlformats.org/officeDocument/2006/relationships/hyperlink" Target="https://plantmarket.ru/gortenziya-oks.html/nid/61572" TargetMode="External"/><Relationship Id="rId71" Type="http://schemas.openxmlformats.org/officeDocument/2006/relationships/hyperlink" Target="https://plantmarket.ru/gortenziya-oks.html/nid/67329" TargetMode="External"/><Relationship Id="rId92" Type="http://schemas.openxmlformats.org/officeDocument/2006/relationships/hyperlink" Target="https://plantmarket.ru/gortenziya-oks.html/nid/58407" TargetMode="External"/><Relationship Id="rId213" Type="http://schemas.openxmlformats.org/officeDocument/2006/relationships/hyperlink" Target="https://plantmarket.ru/gortenziya-oks.html/nid/61547" TargetMode="External"/><Relationship Id="rId234" Type="http://schemas.openxmlformats.org/officeDocument/2006/relationships/hyperlink" Target="https://plantmarket.ru/gortenziya-oks.html/nid/58388" TargetMode="External"/><Relationship Id="rId2" Type="http://schemas.openxmlformats.org/officeDocument/2006/relationships/hyperlink" Target="https://plantmarket.ru/gortenziya-oks.html/nid/58359" TargetMode="External"/><Relationship Id="rId29" Type="http://schemas.openxmlformats.org/officeDocument/2006/relationships/hyperlink" Target="https://plantmarket.ru/gortenziya-oks.html/nid/28011" TargetMode="External"/><Relationship Id="rId255" Type="http://schemas.openxmlformats.org/officeDocument/2006/relationships/hyperlink" Target="https://plantmarket.ru/gortenziya-oks.html/nid/61584" TargetMode="External"/><Relationship Id="rId276" Type="http://schemas.openxmlformats.org/officeDocument/2006/relationships/hyperlink" Target="https://plantmarket.ru/gortenziya-oks.html/nid/67315" TargetMode="External"/><Relationship Id="rId40" Type="http://schemas.openxmlformats.org/officeDocument/2006/relationships/hyperlink" Target="https://plantmarket.ru/gortenziya-oks.html/nid/61571" TargetMode="External"/><Relationship Id="rId115" Type="http://schemas.openxmlformats.org/officeDocument/2006/relationships/hyperlink" Target="https://plantmarket.ru/gortenziya-oks.html/nid/61561" TargetMode="External"/><Relationship Id="rId136" Type="http://schemas.openxmlformats.org/officeDocument/2006/relationships/hyperlink" Target="https://plantmarket.ru/gortenziya-oks.html/nid/69209" TargetMode="External"/><Relationship Id="rId157" Type="http://schemas.openxmlformats.org/officeDocument/2006/relationships/hyperlink" Target="https://plantmarket.pro/gortenziya-oks.html/nid/69513" TargetMode="External"/><Relationship Id="rId178" Type="http://schemas.openxmlformats.org/officeDocument/2006/relationships/hyperlink" Target="https://plantmarket.pro/gortenziya-oks.html/nid/69515" TargetMode="External"/><Relationship Id="rId61" Type="http://schemas.openxmlformats.org/officeDocument/2006/relationships/hyperlink" Target="https://plantmarket.ru/gortenziya-oks.html/nid/61548" TargetMode="External"/><Relationship Id="rId82" Type="http://schemas.openxmlformats.org/officeDocument/2006/relationships/hyperlink" Target="https://plantmarket.ru/gortenziya-oks.html/nid/61555" TargetMode="External"/><Relationship Id="rId199" Type="http://schemas.openxmlformats.org/officeDocument/2006/relationships/hyperlink" Target="https://plantmarket.pro/gortenziya-oks.html/nid/69357" TargetMode="External"/><Relationship Id="rId203" Type="http://schemas.openxmlformats.org/officeDocument/2006/relationships/hyperlink" Target="https://plantmarket.pro/gortenziya-oks.html/nid/67628" TargetMode="External"/><Relationship Id="rId19" Type="http://schemas.openxmlformats.org/officeDocument/2006/relationships/hyperlink" Target="https://plantmarket.ru/gortenziya-oks.html/nid/61562" TargetMode="External"/><Relationship Id="rId224" Type="http://schemas.openxmlformats.org/officeDocument/2006/relationships/hyperlink" Target="https://plantmarket.ru/gortenziya-oks.html/nid/28016" TargetMode="External"/><Relationship Id="rId245" Type="http://schemas.openxmlformats.org/officeDocument/2006/relationships/hyperlink" Target="https://plantmarket.ru/gortenziya-oks.html/nid/61569" TargetMode="External"/><Relationship Id="rId266" Type="http://schemas.openxmlformats.org/officeDocument/2006/relationships/hyperlink" Target="https://plantmarket.ru/gortenziya-oks.html/nid/58381" TargetMode="External"/><Relationship Id="rId30" Type="http://schemas.openxmlformats.org/officeDocument/2006/relationships/hyperlink" Target="https://plantmarket.ru/gortenziya-oks.html/nid/61568" TargetMode="External"/><Relationship Id="rId105" Type="http://schemas.openxmlformats.org/officeDocument/2006/relationships/hyperlink" Target="https://plantmarket.ru/gortenziya-oks.html/nid/58359" TargetMode="External"/><Relationship Id="rId126" Type="http://schemas.openxmlformats.org/officeDocument/2006/relationships/hyperlink" Target="https://plantmarket.ru/gortenziya-oks.html/nid/58383" TargetMode="External"/><Relationship Id="rId147" Type="http://schemas.openxmlformats.org/officeDocument/2006/relationships/hyperlink" Target="https://plantmarket.ru/gortenziya-oks.html/nid/64269" TargetMode="External"/><Relationship Id="rId168" Type="http://schemas.openxmlformats.org/officeDocument/2006/relationships/hyperlink" Target="https://plantmarket.ru/gortenziya-oks.html/nid/58388" TargetMode="External"/><Relationship Id="rId51" Type="http://schemas.openxmlformats.org/officeDocument/2006/relationships/hyperlink" Target="https://plantmarket.ru/gortenziya-oks.html/nid/67291" TargetMode="External"/><Relationship Id="rId72" Type="http://schemas.openxmlformats.org/officeDocument/2006/relationships/hyperlink" Target="https://plantmarket.ru/gortenziya-oks.html/nid/58383" TargetMode="External"/><Relationship Id="rId93" Type="http://schemas.openxmlformats.org/officeDocument/2006/relationships/hyperlink" Target="https://plantmarket.ru/gortenziya-oks.html/nid/58407" TargetMode="External"/><Relationship Id="rId189" Type="http://schemas.openxmlformats.org/officeDocument/2006/relationships/hyperlink" Target="https://plantmarket.ru/gortenziya-oks.html/nid/61548" TargetMode="External"/><Relationship Id="rId3" Type="http://schemas.openxmlformats.org/officeDocument/2006/relationships/hyperlink" Target="https://plantmarket.ru/gortenziya-oks.html/nid/58361" TargetMode="External"/><Relationship Id="rId214" Type="http://schemas.openxmlformats.org/officeDocument/2006/relationships/hyperlink" Target="https://plantmarket.ru/gortenziya-oks.html/nid/58359" TargetMode="External"/><Relationship Id="rId235" Type="http://schemas.openxmlformats.org/officeDocument/2006/relationships/hyperlink" Target="https://plantmarket.pro/gortenziya-oks.html/nid/67633" TargetMode="External"/><Relationship Id="rId256" Type="http://schemas.openxmlformats.org/officeDocument/2006/relationships/hyperlink" Target="https://plantmarket.ru/gortenziya-oks.html/nid/61587" TargetMode="External"/><Relationship Id="rId277" Type="http://schemas.openxmlformats.org/officeDocument/2006/relationships/hyperlink" Target="https://plantmarket.ru/gortenziya-oks.html/nid/61546" TargetMode="External"/><Relationship Id="rId116" Type="http://schemas.openxmlformats.org/officeDocument/2006/relationships/hyperlink" Target="https://plantmarket.ru/gortenziya-oks.html/nid/61561" TargetMode="External"/><Relationship Id="rId137" Type="http://schemas.openxmlformats.org/officeDocument/2006/relationships/hyperlink" Target="https://plantmarket.ru/gortenziya-oks.html/nid/69210" TargetMode="External"/><Relationship Id="rId158" Type="http://schemas.openxmlformats.org/officeDocument/2006/relationships/hyperlink" Target="https://plantmarket.ru/gortenziya-oks.html/nid/61559" TargetMode="External"/><Relationship Id="rId20" Type="http://schemas.openxmlformats.org/officeDocument/2006/relationships/hyperlink" Target="https://plantmarket.ru/gortenziya-oks.html/nid/28009" TargetMode="External"/><Relationship Id="rId41" Type="http://schemas.openxmlformats.org/officeDocument/2006/relationships/hyperlink" Target="https://plantmarket.ru/gortenziya-oks.html/nid/28019" TargetMode="External"/><Relationship Id="rId62" Type="http://schemas.openxmlformats.org/officeDocument/2006/relationships/hyperlink" Target="https://plantmarket.ru/gortenziya-oks.html/nid/61548" TargetMode="External"/><Relationship Id="rId83" Type="http://schemas.openxmlformats.org/officeDocument/2006/relationships/hyperlink" Target="https://plantmarket.ru/gortenziya-oks.html/nid/61555" TargetMode="External"/><Relationship Id="rId179" Type="http://schemas.openxmlformats.org/officeDocument/2006/relationships/hyperlink" Target="https://plantmarket.pro/gortenziya-oks.html/nid/69516" TargetMode="External"/><Relationship Id="rId190" Type="http://schemas.openxmlformats.org/officeDocument/2006/relationships/hyperlink" Target="https://plantmarket.ru/gortenziya-oks.html/nid/61550" TargetMode="External"/><Relationship Id="rId204" Type="http://schemas.openxmlformats.org/officeDocument/2006/relationships/hyperlink" Target="https://plantmarket.ru/gortenziya-oks.html/nid/61568" TargetMode="External"/><Relationship Id="rId225" Type="http://schemas.openxmlformats.org/officeDocument/2006/relationships/hyperlink" Target="https://plantmarket.ru/gortenziya-oks.html/nid/61574" TargetMode="External"/><Relationship Id="rId246" Type="http://schemas.openxmlformats.org/officeDocument/2006/relationships/hyperlink" Target="https://plantmarket.ru/gortenziya-oks.html/nid/64272" TargetMode="External"/><Relationship Id="rId267" Type="http://schemas.openxmlformats.org/officeDocument/2006/relationships/hyperlink" Target="https://plantmarket.ru/gortenziya-oks.html/nid/61551" TargetMode="External"/><Relationship Id="rId106" Type="http://schemas.openxmlformats.org/officeDocument/2006/relationships/hyperlink" Target="https://plantmarket.ru/gortenziya-oks.html/nid/67296" TargetMode="External"/><Relationship Id="rId127" Type="http://schemas.openxmlformats.org/officeDocument/2006/relationships/hyperlink" Target="https://plantmarket.ru/gortenziya-oks.html/nid/58383" TargetMode="External"/><Relationship Id="rId10" Type="http://schemas.openxmlformats.org/officeDocument/2006/relationships/hyperlink" Target="https://plantmarket.ru/gortenziya-oks.html/nid/67283" TargetMode="External"/><Relationship Id="rId31" Type="http://schemas.openxmlformats.org/officeDocument/2006/relationships/hyperlink" Target="https://plantmarket.ru/gortenziya-oks.html/nid/61569" TargetMode="External"/><Relationship Id="rId52" Type="http://schemas.openxmlformats.org/officeDocument/2006/relationships/hyperlink" Target="https://plantmarket.ru/gortenziya-oks.html/nid/61573" TargetMode="External"/><Relationship Id="rId73" Type="http://schemas.openxmlformats.org/officeDocument/2006/relationships/hyperlink" Target="https://plantmarket.ru/gortenziya-oks.html/nid/58383" TargetMode="External"/><Relationship Id="rId94" Type="http://schemas.openxmlformats.org/officeDocument/2006/relationships/hyperlink" Target="https://plantmarket.ru/gortenziya-oks.html/nid/58407" TargetMode="External"/><Relationship Id="rId148" Type="http://schemas.openxmlformats.org/officeDocument/2006/relationships/hyperlink" Target="https://plantmarket.ru/gortenziya-oks.html/nid/64270" TargetMode="External"/><Relationship Id="rId169" Type="http://schemas.openxmlformats.org/officeDocument/2006/relationships/hyperlink" Target="https://plantmarket.ru/gortenziya-oks.html/nid/58359" TargetMode="External"/><Relationship Id="rId4" Type="http://schemas.openxmlformats.org/officeDocument/2006/relationships/hyperlink" Target="https://plantmarket.ru/gortenziya-oks.html/nid/28000" TargetMode="External"/><Relationship Id="rId180" Type="http://schemas.openxmlformats.org/officeDocument/2006/relationships/hyperlink" Target="https://plantmarket.ru/gortenziya-oks.html/nid/28016" TargetMode="External"/><Relationship Id="rId215" Type="http://schemas.openxmlformats.org/officeDocument/2006/relationships/hyperlink" Target="https://plantmarket.ru/gortenziya-oks.html/nid/61543" TargetMode="External"/><Relationship Id="rId236" Type="http://schemas.openxmlformats.org/officeDocument/2006/relationships/hyperlink" Target="https://plantmarket.pro/gortenziya-oks.html/nid/67633" TargetMode="External"/><Relationship Id="rId257" Type="http://schemas.openxmlformats.org/officeDocument/2006/relationships/hyperlink" Target="https://plantmarket.ru/gortenziya-oks.html/nid/28005" TargetMode="External"/><Relationship Id="rId278" Type="http://schemas.openxmlformats.org/officeDocument/2006/relationships/hyperlink" Target="https://plantmarket.ru/gortenziya-oks.html/nid/58407" TargetMode="External"/><Relationship Id="rId42" Type="http://schemas.openxmlformats.org/officeDocument/2006/relationships/hyperlink" Target="https://plantmarket.ru/gortenziya-oks.html/nid/58397" TargetMode="External"/><Relationship Id="rId84" Type="http://schemas.openxmlformats.org/officeDocument/2006/relationships/hyperlink" Target="https://plantmarket.ru/gortenziya-oks.html/nid/61578" TargetMode="External"/><Relationship Id="rId138" Type="http://schemas.openxmlformats.org/officeDocument/2006/relationships/hyperlink" Target="https://plantmarket.ru/gortenziya-oks.html/nid/69216" TargetMode="External"/><Relationship Id="rId191" Type="http://schemas.openxmlformats.org/officeDocument/2006/relationships/hyperlink" Target="https://plantmarket.ru/gortenziya-oks.html/nid/61551" TargetMode="External"/><Relationship Id="rId205" Type="http://schemas.openxmlformats.org/officeDocument/2006/relationships/hyperlink" Target="https://plantmarket.ru/gortenziya-oks.html/nid/58383" TargetMode="External"/><Relationship Id="rId247" Type="http://schemas.openxmlformats.org/officeDocument/2006/relationships/hyperlink" Target="https://plantmarket.ru/gortenziya-oks.html/nid/28015" TargetMode="External"/><Relationship Id="rId107" Type="http://schemas.openxmlformats.org/officeDocument/2006/relationships/hyperlink" Target="https://plantmarket.ru/gortenziya-oks.html/nid/67296" TargetMode="External"/><Relationship Id="rId11" Type="http://schemas.openxmlformats.org/officeDocument/2006/relationships/hyperlink" Target="https://plantmarket.ru/gortenziya-oks.html/nid/28006" TargetMode="External"/><Relationship Id="rId53" Type="http://schemas.openxmlformats.org/officeDocument/2006/relationships/hyperlink" Target="https://plantmarket.ru/gortenziya-oks.html/nid/58379" TargetMode="External"/><Relationship Id="rId149" Type="http://schemas.openxmlformats.org/officeDocument/2006/relationships/hyperlink" Target="https://plantmarket.ru/gortenziya-oks.html/nid/64270" TargetMode="External"/><Relationship Id="rId95" Type="http://schemas.openxmlformats.org/officeDocument/2006/relationships/hyperlink" Target="https://plantmarket.pro/gortenziya-oks.html/nid/67631" TargetMode="External"/><Relationship Id="rId160" Type="http://schemas.openxmlformats.org/officeDocument/2006/relationships/hyperlink" Target="https://plantmarket.ru/gortenziya-oks.html/nid/61563" TargetMode="External"/><Relationship Id="rId216" Type="http://schemas.openxmlformats.org/officeDocument/2006/relationships/hyperlink" Target="https://plantmarket.pro/gortenziya-oks.html/nid/280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348"/>
  <sheetViews>
    <sheetView showGridLines="0" tabSelected="1" zoomScaleNormal="100" workbookViewId="0">
      <selection activeCell="K24" sqref="K24"/>
    </sheetView>
  </sheetViews>
  <sheetFormatPr defaultColWidth="14.7109375" defaultRowHeight="15"/>
  <cols>
    <col min="1" max="1" width="12.42578125" style="7" customWidth="1"/>
    <col min="2" max="2" width="9" style="11" hidden="1" customWidth="1"/>
    <col min="3" max="3" width="16.28515625" style="11" hidden="1" customWidth="1"/>
    <col min="4" max="4" width="8.42578125" style="11" customWidth="1"/>
    <col min="5" max="5" width="37.7109375" style="11" customWidth="1"/>
    <col min="6" max="6" width="16" style="23" customWidth="1"/>
    <col min="7" max="7" width="6.7109375" style="23" customWidth="1"/>
    <col min="8" max="9" width="7.5703125" style="11" customWidth="1"/>
    <col min="10" max="10" width="8.140625" style="11" customWidth="1"/>
    <col min="11" max="11" width="10.28515625" style="11" customWidth="1"/>
    <col min="12" max="12" width="12.140625" style="11" customWidth="1"/>
    <col min="13" max="13" width="10.42578125" style="11" customWidth="1"/>
    <col min="14" max="16" width="12.42578125" style="11" customWidth="1"/>
    <col min="17" max="17" width="12.7109375" style="23" customWidth="1"/>
    <col min="18" max="18" width="35.42578125" style="24" customWidth="1"/>
    <col min="19" max="19" width="21.85546875" style="11" customWidth="1"/>
    <col min="20" max="20" width="14.7109375" style="11"/>
    <col min="21" max="21" width="7.7109375" style="184" customWidth="1"/>
    <col min="22" max="22" width="7.7109375" style="23" customWidth="1"/>
    <col min="23" max="23" width="7.85546875" style="23" customWidth="1"/>
    <col min="24" max="24" width="6.5703125" style="23" customWidth="1"/>
    <col min="25" max="25" width="7.85546875" style="23" customWidth="1"/>
    <col min="26" max="16384" width="14.7109375" style="11"/>
  </cols>
  <sheetData>
    <row r="1" spans="1:25" s="2" customFormat="1" ht="36" customHeight="1">
      <c r="A1" s="1"/>
      <c r="D1" s="3" t="s">
        <v>0</v>
      </c>
      <c r="E1" s="4" t="s">
        <v>1</v>
      </c>
      <c r="G1" s="5"/>
      <c r="H1" s="5"/>
      <c r="I1" s="5"/>
      <c r="J1" s="5"/>
      <c r="Q1" s="5"/>
      <c r="R1" s="6"/>
      <c r="U1" s="183"/>
      <c r="V1" s="5"/>
      <c r="W1" s="5"/>
      <c r="X1" s="5"/>
      <c r="Y1" s="5"/>
    </row>
    <row r="2" spans="1:25" ht="27.75">
      <c r="B2" s="8"/>
      <c r="C2" s="9"/>
      <c r="D2" s="9"/>
      <c r="E2" s="222" t="s">
        <v>651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9"/>
      <c r="R2" s="10"/>
    </row>
    <row r="3" spans="1:25" ht="15.75" customHeight="1">
      <c r="B3" s="9"/>
      <c r="C3" s="9"/>
      <c r="D3" s="12"/>
      <c r="E3" s="13"/>
      <c r="F3" s="14"/>
      <c r="G3" s="13"/>
      <c r="H3" s="15" t="s">
        <v>2</v>
      </c>
      <c r="I3" s="15"/>
      <c r="J3" s="15"/>
      <c r="K3" s="14"/>
      <c r="L3" s="14"/>
      <c r="M3" s="14"/>
      <c r="N3" s="12"/>
      <c r="O3" s="12"/>
      <c r="P3" s="12"/>
      <c r="Q3" s="12"/>
      <c r="R3" s="12"/>
    </row>
    <row r="4" spans="1:25" ht="15.75" customHeight="1">
      <c r="B4" s="9"/>
      <c r="C4" s="9"/>
      <c r="D4" s="12"/>
      <c r="E4" s="16"/>
      <c r="F4" s="16"/>
      <c r="G4" s="225" t="s">
        <v>3</v>
      </c>
      <c r="H4" s="225"/>
      <c r="I4" s="225"/>
      <c r="J4" s="225"/>
      <c r="K4" s="225"/>
      <c r="L4" s="17"/>
      <c r="M4" s="18"/>
      <c r="N4" s="12"/>
      <c r="O4" s="12"/>
      <c r="P4" s="12"/>
      <c r="Q4" s="12"/>
      <c r="R4" s="12"/>
    </row>
    <row r="5" spans="1:25" ht="15.75" customHeight="1">
      <c r="B5" s="9"/>
      <c r="C5" s="9"/>
      <c r="D5" s="12"/>
      <c r="E5" s="16"/>
      <c r="F5" s="19"/>
      <c r="G5" s="20"/>
      <c r="J5" s="21" t="s">
        <v>4</v>
      </c>
      <c r="K5" s="22" t="s">
        <v>5</v>
      </c>
      <c r="L5" s="18"/>
      <c r="N5" s="12"/>
      <c r="O5" s="12"/>
      <c r="P5" s="12"/>
      <c r="Q5" s="12"/>
      <c r="R5" s="12"/>
    </row>
    <row r="6" spans="1:25" ht="3.75" customHeight="1"/>
    <row r="7" spans="1:25" ht="15.75" customHeight="1">
      <c r="D7" s="34" t="s">
        <v>848</v>
      </c>
      <c r="E7" s="25"/>
      <c r="F7" s="26"/>
      <c r="G7" s="26"/>
      <c r="H7" s="27"/>
      <c r="I7" s="27"/>
      <c r="J7" s="27"/>
      <c r="K7" s="28"/>
      <c r="L7" s="28"/>
      <c r="M7" s="27"/>
      <c r="N7" s="29"/>
      <c r="O7" s="226">
        <v>128.63999999999999</v>
      </c>
      <c r="P7" s="227"/>
      <c r="Q7" s="219" t="s">
        <v>899</v>
      </c>
      <c r="R7" s="31"/>
    </row>
    <row r="8" spans="1:25" ht="15.75" customHeight="1">
      <c r="D8" s="34" t="s">
        <v>849</v>
      </c>
      <c r="E8" s="25"/>
      <c r="F8" s="26"/>
      <c r="G8" s="26"/>
      <c r="H8" s="27"/>
      <c r="I8" s="27"/>
      <c r="J8" s="27"/>
      <c r="K8" s="28"/>
      <c r="L8" s="28"/>
      <c r="M8" s="27"/>
      <c r="N8" s="29"/>
      <c r="O8" s="228" t="s">
        <v>850</v>
      </c>
      <c r="P8" s="229"/>
      <c r="Q8" s="32" t="s">
        <v>6</v>
      </c>
      <c r="R8" s="31"/>
      <c r="S8" s="140" t="s">
        <v>490</v>
      </c>
      <c r="T8" s="30"/>
    </row>
    <row r="9" spans="1:25" ht="15.75" customHeight="1">
      <c r="D9" s="33" t="s">
        <v>7</v>
      </c>
      <c r="E9" s="25"/>
      <c r="F9" s="26"/>
      <c r="G9" s="26"/>
      <c r="H9" s="27"/>
      <c r="I9" s="27"/>
      <c r="J9" s="27"/>
      <c r="K9" s="28"/>
      <c r="L9" s="28"/>
      <c r="M9" s="27"/>
      <c r="N9" s="29"/>
      <c r="O9" s="230" t="s">
        <v>334</v>
      </c>
      <c r="P9" s="231"/>
      <c r="Q9" s="30" t="s">
        <v>8</v>
      </c>
      <c r="R9" s="31"/>
      <c r="T9" s="30"/>
    </row>
    <row r="10" spans="1:25" ht="15.75" customHeight="1">
      <c r="D10" s="34" t="s">
        <v>9</v>
      </c>
      <c r="E10" s="25"/>
      <c r="F10" s="26"/>
      <c r="G10" s="26"/>
      <c r="H10" s="26"/>
      <c r="I10" s="26"/>
      <c r="J10" s="26"/>
      <c r="K10" s="26"/>
      <c r="L10" s="26"/>
      <c r="M10" s="26"/>
      <c r="N10" s="27"/>
      <c r="O10" s="223">
        <f>SUM(K23:K240)</f>
        <v>0</v>
      </c>
      <c r="P10" s="224"/>
      <c r="Q10" s="30" t="s">
        <v>10</v>
      </c>
      <c r="S10" s="145">
        <f>SUM(K242:K328)</f>
        <v>0</v>
      </c>
      <c r="T10" s="30"/>
    </row>
    <row r="11" spans="1:25" ht="15.75" customHeight="1">
      <c r="D11" s="36" t="s">
        <v>11</v>
      </c>
      <c r="E11" s="25"/>
      <c r="F11" s="26"/>
      <c r="G11" s="26"/>
      <c r="H11" s="26"/>
      <c r="I11" s="26"/>
      <c r="J11" s="26"/>
      <c r="K11" s="26"/>
      <c r="L11" s="26"/>
      <c r="M11" s="26"/>
      <c r="N11" s="27"/>
      <c r="O11" s="234">
        <f>SUM(N23:N240)</f>
        <v>0</v>
      </c>
      <c r="P11" s="235"/>
      <c r="Q11" s="30" t="s">
        <v>12</v>
      </c>
      <c r="R11" s="26"/>
      <c r="S11" s="141">
        <f>SUM(N242:N328)</f>
        <v>0</v>
      </c>
      <c r="T11" s="30"/>
    </row>
    <row r="12" spans="1:25" ht="15.75" customHeight="1">
      <c r="D12" s="36" t="s">
        <v>626</v>
      </c>
      <c r="E12" s="37"/>
      <c r="F12" s="38"/>
      <c r="G12" s="38"/>
      <c r="H12" s="38"/>
      <c r="I12" s="38"/>
      <c r="J12" s="38"/>
      <c r="K12" s="38"/>
      <c r="L12" s="38"/>
      <c r="M12" s="38"/>
      <c r="N12" s="27"/>
      <c r="O12" s="234">
        <f>SUM(O23:O240)</f>
        <v>0</v>
      </c>
      <c r="P12" s="235"/>
      <c r="Q12" s="30" t="s">
        <v>13</v>
      </c>
      <c r="R12" s="38"/>
      <c r="S12" s="141">
        <f>SUM(O242:O328)</f>
        <v>0</v>
      </c>
      <c r="T12" s="30"/>
    </row>
    <row r="13" spans="1:25" ht="15.75" customHeight="1">
      <c r="B13" s="11" t="s">
        <v>468</v>
      </c>
      <c r="D13" s="36" t="s">
        <v>466</v>
      </c>
      <c r="E13" s="37"/>
      <c r="F13" s="38"/>
      <c r="G13" s="38"/>
      <c r="H13" s="38"/>
      <c r="I13" s="38"/>
      <c r="J13" s="38"/>
      <c r="K13" s="38"/>
      <c r="L13" s="38"/>
      <c r="M13" s="38"/>
      <c r="N13" s="27"/>
      <c r="O13" s="234">
        <f>O11+O12</f>
        <v>0</v>
      </c>
      <c r="P13" s="235"/>
      <c r="Q13" s="30" t="s">
        <v>14</v>
      </c>
      <c r="R13" s="38"/>
      <c r="S13" s="141">
        <f>S11+S12</f>
        <v>0</v>
      </c>
      <c r="T13" s="41"/>
    </row>
    <row r="14" spans="1:25" ht="15.75" customHeight="1">
      <c r="A14" s="7" t="s">
        <v>468</v>
      </c>
      <c r="D14" s="33" t="s">
        <v>15</v>
      </c>
      <c r="E14" s="37"/>
      <c r="F14" s="38"/>
      <c r="G14" s="38"/>
      <c r="H14" s="38"/>
      <c r="I14" s="38"/>
      <c r="J14" s="38"/>
      <c r="K14" s="38"/>
      <c r="L14" s="38"/>
      <c r="M14" s="38"/>
      <c r="N14" s="27"/>
      <c r="O14" s="236">
        <f>IF(O9="Торф+пленка",((SUMIF(F23:F240,"ОКС, 4-6 веток",K23:K240)+SUMIF(F23:F240,"ОКС, 2-3 ветки",K23:K240)+SUMIF(F23:F240,"ОКС, 3-4 ветки",K23:K240)+SUMIF(F23:F240,"ОКС, 80 см штамб без кроны",K23:K240))*0.8),0)</f>
        <v>0</v>
      </c>
      <c r="P14" s="237"/>
      <c r="Q14" s="30" t="s">
        <v>16</v>
      </c>
      <c r="R14" s="26"/>
      <c r="S14" s="141">
        <f>IF(O9="Торф+пленка",((SUMIF(F242:F328,"ОКС, 4-6 веток",K242:K328)+SUMIF(F242:F328,"ОКС, 2-3 ветки",K242:K328)+SUMIF(F242:F328,"ОКС, 3-4 ветки",K242:K328)+SUMIF(F242:F328,"ОКС, 80 см штамб без кроны",K242:K328)+SUMIF(F242:F328,"ОКС, 1-2 ветки",K242:K328))*70),0)</f>
        <v>0</v>
      </c>
    </row>
    <row r="15" spans="1:25" ht="15.75" customHeight="1">
      <c r="A15" s="7" t="s">
        <v>468</v>
      </c>
      <c r="D15" s="39" t="s">
        <v>900</v>
      </c>
      <c r="E15" s="25"/>
      <c r="F15" s="26"/>
      <c r="G15" s="26"/>
      <c r="H15" s="26"/>
      <c r="I15" s="26"/>
      <c r="J15" s="26"/>
      <c r="K15" s="26"/>
      <c r="L15" s="26"/>
      <c r="M15" s="26"/>
      <c r="N15" s="27"/>
      <c r="O15" s="238" t="str">
        <f>IF((O11+S11/O7)&gt;=10000,"-6%",IF((O11+S11/O7)&gt;=7000,"-5%",IF((O11+S11/O7)&gt;=5000,"-4%",IF((O11+S11/O7)&gt;=4000,"-3%",IF((O11+S11/O7)&gt;=3000,"-2%",IF((O11+S11/O7)&gt;=2000,"-1%",IF((O11+S11/O7)&gt;=600,"0%",IF((O11+S11/O7)&gt;0,"+10%","-     %"))))))))</f>
        <v>-     %</v>
      </c>
      <c r="P15" s="239"/>
      <c r="Q15" s="30" t="s">
        <v>17</v>
      </c>
      <c r="R15" s="26"/>
    </row>
    <row r="16" spans="1:25" ht="15.75" customHeight="1">
      <c r="A16" s="7" t="s">
        <v>468</v>
      </c>
      <c r="B16" s="11" t="s">
        <v>468</v>
      </c>
      <c r="D16" s="39" t="s">
        <v>18</v>
      </c>
      <c r="E16" s="25"/>
      <c r="F16" s="26"/>
      <c r="G16" s="26"/>
      <c r="H16" s="26"/>
      <c r="I16" s="26"/>
      <c r="J16" s="26"/>
      <c r="K16" s="26"/>
      <c r="L16" s="26"/>
      <c r="M16" s="26"/>
      <c r="N16" s="40"/>
      <c r="O16" s="240" t="str">
        <f>IF(O15="-     %","-     € ",O11+O11*O15+O12+O14)</f>
        <v xml:space="preserve">-     € </v>
      </c>
      <c r="P16" s="241"/>
      <c r="Q16" s="41" t="s">
        <v>760</v>
      </c>
      <c r="S16" s="142" t="str">
        <f>IF(O15="-     %","-      ₽",S11+S11*O15+S12+S14)</f>
        <v>-      ₽</v>
      </c>
    </row>
    <row r="17" spans="1:26" ht="15.75" customHeight="1">
      <c r="A17" s="7" t="s">
        <v>468</v>
      </c>
      <c r="B17" s="11" t="s">
        <v>468</v>
      </c>
      <c r="D17" s="39" t="s">
        <v>19</v>
      </c>
      <c r="E17" s="25"/>
      <c r="F17" s="26"/>
      <c r="G17" s="26"/>
      <c r="H17" s="26"/>
      <c r="I17" s="26"/>
      <c r="J17" s="26"/>
      <c r="K17" s="26"/>
      <c r="L17" s="26"/>
      <c r="M17" s="26"/>
      <c r="N17" s="40"/>
      <c r="O17" s="232" t="str">
        <f>IF(O15="-     %","-     ₽ ",O16*O7+S16)</f>
        <v xml:space="preserve">-     ₽ </v>
      </c>
      <c r="P17" s="233"/>
      <c r="Q17" s="41" t="s">
        <v>20</v>
      </c>
    </row>
    <row r="18" spans="1:26" ht="15.75" customHeight="1">
      <c r="A18" s="7" t="s">
        <v>468</v>
      </c>
      <c r="B18" s="11" t="s">
        <v>468</v>
      </c>
      <c r="D18" s="42" t="s">
        <v>21</v>
      </c>
      <c r="E18" s="25"/>
      <c r="F18" s="26"/>
      <c r="G18" s="26"/>
      <c r="H18" s="26"/>
      <c r="I18" s="26"/>
      <c r="J18" s="26"/>
      <c r="K18" s="26"/>
      <c r="L18" s="26"/>
      <c r="M18" s="26"/>
      <c r="N18" s="43"/>
      <c r="O18" s="220">
        <f>SUMIF(F23:F328,"ОКС, 4-6 веток",M23:M328)+SUMIF(F23:F328,"ОКС, 2-3 ветки",M23:M328)+SUMIF(F23:F328,"ОКС, 3-4 ветки",M23:M328)</f>
        <v>0</v>
      </c>
      <c r="P18" s="221"/>
      <c r="Q18" s="30" t="s">
        <v>22</v>
      </c>
      <c r="R18" s="26"/>
      <c r="S18" s="35"/>
    </row>
    <row r="19" spans="1:26" ht="15.75" customHeight="1">
      <c r="D19" s="44" t="s">
        <v>23</v>
      </c>
      <c r="E19" s="25"/>
      <c r="F19" s="26"/>
      <c r="G19" s="26"/>
      <c r="H19" s="26"/>
      <c r="I19" s="26"/>
      <c r="J19" s="26"/>
      <c r="K19" s="26"/>
      <c r="L19" s="26"/>
      <c r="M19" s="26"/>
      <c r="N19" s="43"/>
      <c r="O19" s="220">
        <f>SUMIF(F23:F293,"P12, 2-3 ветки",M23:M293)+SUMIF(F23:F293,"P14, 2-3 ветки",M23:M293)+SUMIF(F23:F293,"P8, 2-3 ветки",M23:M293)+SUMIF(F23:F293,"кассета, MP84",M23:M293)+SUMIF(F23:F328,"P8",M23:M328)+SUMIF(F242:F328,"P9",M242:M328)</f>
        <v>0</v>
      </c>
      <c r="P19" s="221"/>
      <c r="Q19" s="30" t="s">
        <v>627</v>
      </c>
      <c r="R19" s="26"/>
    </row>
    <row r="20" spans="1:26" ht="15.75" customHeight="1">
      <c r="B20" s="7" t="s">
        <v>468</v>
      </c>
      <c r="D20" s="45" t="s">
        <v>24</v>
      </c>
      <c r="E20" s="25"/>
      <c r="F20" s="26"/>
      <c r="G20" s="26"/>
      <c r="H20" s="26"/>
      <c r="I20" s="26"/>
      <c r="J20" s="26"/>
      <c r="K20" s="26"/>
      <c r="L20" s="26"/>
      <c r="M20" s="26"/>
      <c r="N20" s="43"/>
      <c r="O20" s="220">
        <f>SUMIF(F23:F293,"P9",M23:M293)+SUMIF(F23:F293,"P12",M23:M293)</f>
        <v>0</v>
      </c>
      <c r="P20" s="221"/>
      <c r="Q20" s="30" t="s">
        <v>628</v>
      </c>
      <c r="R20" s="26"/>
    </row>
    <row r="21" spans="1:26" ht="15" customHeight="1">
      <c r="A21" s="135">
        <v>44623</v>
      </c>
      <c r="D21" s="46"/>
      <c r="E21" s="47"/>
      <c r="F21" s="48"/>
      <c r="G21" s="48"/>
      <c r="H21" s="43"/>
      <c r="I21" s="43"/>
      <c r="J21" s="43"/>
      <c r="K21" s="49"/>
      <c r="L21" s="49"/>
      <c r="M21" s="50"/>
      <c r="N21" s="50"/>
      <c r="O21" s="51"/>
      <c r="R21" s="52"/>
    </row>
    <row r="22" spans="1:26" ht="45" customHeight="1">
      <c r="A22" s="134" t="s">
        <v>471</v>
      </c>
      <c r="B22" s="53" t="s">
        <v>25</v>
      </c>
      <c r="C22" s="53" t="s">
        <v>26</v>
      </c>
      <c r="D22" s="54"/>
      <c r="E22" s="55"/>
      <c r="F22" s="55" t="s">
        <v>27</v>
      </c>
      <c r="G22" s="55" t="s">
        <v>28</v>
      </c>
      <c r="H22" s="56" t="s">
        <v>29</v>
      </c>
      <c r="I22" s="56" t="s">
        <v>30</v>
      </c>
      <c r="J22" s="56" t="s">
        <v>31</v>
      </c>
      <c r="K22" s="55" t="s">
        <v>32</v>
      </c>
      <c r="L22" s="57" t="s">
        <v>33</v>
      </c>
      <c r="M22" s="55" t="s">
        <v>34</v>
      </c>
      <c r="N22" s="55" t="s">
        <v>35</v>
      </c>
      <c r="O22" s="55" t="s">
        <v>13</v>
      </c>
      <c r="P22" s="58" t="s">
        <v>36</v>
      </c>
      <c r="Q22" s="55" t="s">
        <v>37</v>
      </c>
      <c r="R22" s="55" t="s">
        <v>38</v>
      </c>
      <c r="S22" s="55" t="s">
        <v>407</v>
      </c>
      <c r="Y22" s="23" t="s">
        <v>468</v>
      </c>
      <c r="Z22" s="11" t="s">
        <v>468</v>
      </c>
    </row>
    <row r="23" spans="1:26" s="66" customFormat="1" ht="15.6" hidden="1" customHeight="1">
      <c r="A23" s="172">
        <v>0</v>
      </c>
      <c r="B23" s="151" t="s">
        <v>39</v>
      </c>
      <c r="C23" s="151" t="s">
        <v>40</v>
      </c>
      <c r="D23" s="146" t="s">
        <v>336</v>
      </c>
      <c r="E23" s="152" t="s">
        <v>41</v>
      </c>
      <c r="F23" s="152" t="s">
        <v>42</v>
      </c>
      <c r="G23" s="153" t="s">
        <v>43</v>
      </c>
      <c r="H23" s="154">
        <v>3.4899999999999998</v>
      </c>
      <c r="I23" s="147">
        <f t="shared" ref="I23:I60" si="0">H23*$O$7</f>
        <v>448.95359999999994</v>
      </c>
      <c r="J23" s="147">
        <v>25</v>
      </c>
      <c r="K23" s="159"/>
      <c r="L23" s="148" t="s">
        <v>469</v>
      </c>
      <c r="M23" s="160" t="str">
        <f>IF(K23="","-",K23/250)</f>
        <v>-</v>
      </c>
      <c r="N23" s="161">
        <f t="shared" ref="N23:N35" si="1">H23*K23</f>
        <v>0</v>
      </c>
      <c r="O23" s="161">
        <f>IF(K23&lt;50,H23*K23*0.05,0)</f>
        <v>0</v>
      </c>
      <c r="P23" s="161">
        <f t="shared" ref="P23:P35" si="2">N23+O23</f>
        <v>0</v>
      </c>
      <c r="Q23" s="151" t="s">
        <v>337</v>
      </c>
      <c r="R23" s="151" t="s">
        <v>338</v>
      </c>
      <c r="S23" s="162" t="s">
        <v>408</v>
      </c>
      <c r="U23" s="184"/>
      <c r="V23" s="23"/>
      <c r="W23" s="185"/>
      <c r="X23" s="188"/>
      <c r="Y23" s="185"/>
    </row>
    <row r="24" spans="1:26" s="66" customFormat="1" ht="15.6" customHeight="1">
      <c r="A24" s="172" t="s">
        <v>776</v>
      </c>
      <c r="B24" s="136"/>
      <c r="C24" s="136" t="s">
        <v>851</v>
      </c>
      <c r="D24" s="210" t="s">
        <v>336</v>
      </c>
      <c r="E24" s="155" t="s">
        <v>41</v>
      </c>
      <c r="F24" s="155" t="s">
        <v>877</v>
      </c>
      <c r="G24" s="138" t="s">
        <v>43</v>
      </c>
      <c r="H24" s="139">
        <v>2.17</v>
      </c>
      <c r="I24" s="63">
        <f t="shared" si="0"/>
        <v>279.14879999999994</v>
      </c>
      <c r="J24" s="63">
        <v>25</v>
      </c>
      <c r="K24" s="175"/>
      <c r="L24" s="132" t="s">
        <v>47</v>
      </c>
      <c r="M24" s="196" t="str">
        <f>IF(K24="","-",K24/250)</f>
        <v>-</v>
      </c>
      <c r="N24" s="65">
        <f t="shared" si="1"/>
        <v>0</v>
      </c>
      <c r="O24" s="65">
        <f>IF(K24&lt;50,H24*K24*0.05,0)</f>
        <v>0</v>
      </c>
      <c r="P24" s="65">
        <f t="shared" si="2"/>
        <v>0</v>
      </c>
      <c r="Q24" s="174" t="s">
        <v>337</v>
      </c>
      <c r="R24" s="174" t="s">
        <v>338</v>
      </c>
      <c r="S24" s="198" t="s">
        <v>408</v>
      </c>
      <c r="U24" s="184"/>
      <c r="V24" s="23"/>
      <c r="W24" s="185"/>
      <c r="X24" s="188"/>
      <c r="Y24" s="185"/>
    </row>
    <row r="25" spans="1:26" s="66" customFormat="1" ht="15.6" hidden="1" customHeight="1">
      <c r="A25" s="172">
        <v>0</v>
      </c>
      <c r="B25" s="151" t="s">
        <v>755</v>
      </c>
      <c r="C25" s="151" t="s">
        <v>756</v>
      </c>
      <c r="D25" s="146" t="s">
        <v>336</v>
      </c>
      <c r="E25" s="152" t="s">
        <v>41</v>
      </c>
      <c r="F25" s="152" t="s">
        <v>71</v>
      </c>
      <c r="G25" s="153" t="s">
        <v>43</v>
      </c>
      <c r="H25" s="154">
        <v>2.95</v>
      </c>
      <c r="I25" s="147">
        <f t="shared" ref="I25" si="3">H25*$O$7</f>
        <v>379.488</v>
      </c>
      <c r="J25" s="147">
        <v>25</v>
      </c>
      <c r="K25" s="159"/>
      <c r="L25" s="148" t="s">
        <v>469</v>
      </c>
      <c r="M25" s="196" t="str">
        <f>IF(K25="","-",K25/250)</f>
        <v>-</v>
      </c>
      <c r="N25" s="197">
        <f t="shared" ref="N25" si="4">H25*K25</f>
        <v>0</v>
      </c>
      <c r="O25" s="197">
        <f>IF(K25&lt;50,H25*K25*0.05,0)</f>
        <v>0</v>
      </c>
      <c r="P25" s="197">
        <f t="shared" ref="P25" si="5">N25+O25</f>
        <v>0</v>
      </c>
      <c r="Q25" s="174" t="s">
        <v>337</v>
      </c>
      <c r="R25" s="174" t="s">
        <v>338</v>
      </c>
      <c r="S25" s="198" t="s">
        <v>408</v>
      </c>
      <c r="U25" s="184"/>
      <c r="V25" s="23"/>
      <c r="W25" s="185"/>
      <c r="X25" s="188"/>
      <c r="Y25" s="185"/>
    </row>
    <row r="26" spans="1:26" s="66" customFormat="1" ht="15.6" hidden="1" customHeight="1">
      <c r="A26" s="172">
        <v>0</v>
      </c>
      <c r="B26" s="151" t="s">
        <v>44</v>
      </c>
      <c r="C26" s="151" t="s">
        <v>45</v>
      </c>
      <c r="D26" s="146" t="s">
        <v>336</v>
      </c>
      <c r="E26" s="152" t="s">
        <v>41</v>
      </c>
      <c r="F26" s="152" t="s">
        <v>46</v>
      </c>
      <c r="G26" s="153" t="s">
        <v>43</v>
      </c>
      <c r="H26" s="154">
        <v>3.7399999999999998</v>
      </c>
      <c r="I26" s="147">
        <f t="shared" si="0"/>
        <v>481.11359999999991</v>
      </c>
      <c r="J26" s="147">
        <v>16</v>
      </c>
      <c r="K26" s="159"/>
      <c r="L26" s="148" t="s">
        <v>469</v>
      </c>
      <c r="M26" s="160" t="str">
        <f>IF(K26="","-",K26/J26)</f>
        <v>-</v>
      </c>
      <c r="N26" s="161">
        <f t="shared" si="1"/>
        <v>0</v>
      </c>
      <c r="O26" s="161">
        <f>IF(K26&lt;31,H26*K26*0.05,0)</f>
        <v>0</v>
      </c>
      <c r="P26" s="161">
        <f t="shared" si="2"/>
        <v>0</v>
      </c>
      <c r="Q26" s="151" t="s">
        <v>337</v>
      </c>
      <c r="R26" s="151" t="s">
        <v>338</v>
      </c>
      <c r="S26" s="162" t="s">
        <v>408</v>
      </c>
      <c r="U26" s="184"/>
      <c r="V26" s="23"/>
      <c r="W26" s="185"/>
      <c r="X26" s="188"/>
      <c r="Y26" s="185"/>
      <c r="Z26" s="66" t="s">
        <v>468</v>
      </c>
    </row>
    <row r="27" spans="1:26" s="66" customFormat="1" ht="15.6" hidden="1" customHeight="1">
      <c r="A27" s="172">
        <v>0</v>
      </c>
      <c r="B27" s="151" t="s">
        <v>324</v>
      </c>
      <c r="C27" s="151" t="s">
        <v>491</v>
      </c>
      <c r="D27" s="146" t="s">
        <v>336</v>
      </c>
      <c r="E27" s="152" t="s">
        <v>41</v>
      </c>
      <c r="F27" s="152" t="s">
        <v>546</v>
      </c>
      <c r="G27" s="153" t="s">
        <v>43</v>
      </c>
      <c r="H27" s="154">
        <v>2.06</v>
      </c>
      <c r="I27" s="147">
        <f t="shared" si="0"/>
        <v>264.9984</v>
      </c>
      <c r="J27" s="147">
        <v>40</v>
      </c>
      <c r="K27" s="159"/>
      <c r="L27" s="148" t="s">
        <v>469</v>
      </c>
      <c r="M27" s="160" t="str">
        <f>IF(K27="","-",K27/J27)</f>
        <v>-</v>
      </c>
      <c r="N27" s="161">
        <f t="shared" si="1"/>
        <v>0</v>
      </c>
      <c r="O27" s="161">
        <v>0</v>
      </c>
      <c r="P27" s="161">
        <f t="shared" si="2"/>
        <v>0</v>
      </c>
      <c r="Q27" s="151" t="s">
        <v>337</v>
      </c>
      <c r="R27" s="151" t="s">
        <v>338</v>
      </c>
      <c r="S27" s="162" t="s">
        <v>408</v>
      </c>
      <c r="U27" s="184"/>
      <c r="V27" s="23"/>
      <c r="W27" s="185"/>
      <c r="X27" s="188"/>
      <c r="Y27" s="185"/>
    </row>
    <row r="28" spans="1:26" s="66" customFormat="1" ht="15.6" hidden="1" customHeight="1">
      <c r="A28" s="172">
        <v>0</v>
      </c>
      <c r="B28" s="151" t="s">
        <v>48</v>
      </c>
      <c r="C28" s="151" t="s">
        <v>49</v>
      </c>
      <c r="D28" s="146" t="s">
        <v>336</v>
      </c>
      <c r="E28" s="152" t="s">
        <v>50</v>
      </c>
      <c r="F28" s="152" t="s">
        <v>42</v>
      </c>
      <c r="G28" s="153" t="s">
        <v>43</v>
      </c>
      <c r="H28" s="154">
        <v>3.4899999999999998</v>
      </c>
      <c r="I28" s="147">
        <f t="shared" si="0"/>
        <v>448.95359999999994</v>
      </c>
      <c r="J28" s="147">
        <v>25</v>
      </c>
      <c r="K28" s="159"/>
      <c r="L28" s="148" t="s">
        <v>469</v>
      </c>
      <c r="M28" s="160" t="str">
        <f>IF(K28="","-",K28/250)</f>
        <v>-</v>
      </c>
      <c r="N28" s="161">
        <f t="shared" si="1"/>
        <v>0</v>
      </c>
      <c r="O28" s="197">
        <f>IF(K28&lt;50,H28*K28*0.05,0)</f>
        <v>0</v>
      </c>
      <c r="P28" s="161">
        <f t="shared" si="2"/>
        <v>0</v>
      </c>
      <c r="Q28" s="151" t="s">
        <v>339</v>
      </c>
      <c r="R28" s="151" t="s">
        <v>340</v>
      </c>
      <c r="S28" s="162" t="s">
        <v>409</v>
      </c>
      <c r="U28" s="184"/>
      <c r="V28" s="23"/>
      <c r="W28" s="185"/>
      <c r="X28" s="188"/>
      <c r="Y28" s="185"/>
    </row>
    <row r="29" spans="1:26" s="66" customFormat="1" ht="15.6" hidden="1" customHeight="1">
      <c r="A29" s="172">
        <v>0</v>
      </c>
      <c r="B29" s="151" t="s">
        <v>51</v>
      </c>
      <c r="C29" s="151" t="s">
        <v>52</v>
      </c>
      <c r="D29" s="146" t="s">
        <v>336</v>
      </c>
      <c r="E29" s="152" t="s">
        <v>53</v>
      </c>
      <c r="F29" s="152" t="s">
        <v>54</v>
      </c>
      <c r="G29" s="153" t="s">
        <v>43</v>
      </c>
      <c r="H29" s="154">
        <v>6</v>
      </c>
      <c r="I29" s="147">
        <f t="shared" si="0"/>
        <v>771.83999999999992</v>
      </c>
      <c r="J29" s="147">
        <v>12</v>
      </c>
      <c r="K29" s="159"/>
      <c r="L29" s="148" t="s">
        <v>469</v>
      </c>
      <c r="M29" s="160" t="str">
        <f t="shared" ref="M29:M34" si="6">IF(K29="","-",K29/J29)</f>
        <v>-</v>
      </c>
      <c r="N29" s="161">
        <f t="shared" si="1"/>
        <v>0</v>
      </c>
      <c r="O29" s="161">
        <f>IF(K29&lt;23,H29*K29*0.05,0)</f>
        <v>0</v>
      </c>
      <c r="P29" s="161">
        <f t="shared" si="2"/>
        <v>0</v>
      </c>
      <c r="Q29" s="151" t="s">
        <v>341</v>
      </c>
      <c r="R29" s="151" t="s">
        <v>342</v>
      </c>
      <c r="S29" s="162" t="s">
        <v>410</v>
      </c>
      <c r="U29" s="184"/>
      <c r="V29" s="23"/>
      <c r="W29" s="185"/>
      <c r="X29" s="188"/>
      <c r="Y29" s="185"/>
    </row>
    <row r="30" spans="1:26" s="66" customFormat="1" ht="15.6" hidden="1" customHeight="1">
      <c r="A30" s="172">
        <v>0</v>
      </c>
      <c r="B30" s="151"/>
      <c r="C30" s="151" t="s">
        <v>492</v>
      </c>
      <c r="D30" s="146" t="s">
        <v>336</v>
      </c>
      <c r="E30" s="152" t="s">
        <v>53</v>
      </c>
      <c r="F30" s="152" t="s">
        <v>545</v>
      </c>
      <c r="G30" s="153" t="s">
        <v>43</v>
      </c>
      <c r="H30" s="154">
        <v>4.3499999999999996</v>
      </c>
      <c r="I30" s="147">
        <f t="shared" si="0"/>
        <v>559.58399999999995</v>
      </c>
      <c r="J30" s="147">
        <v>25</v>
      </c>
      <c r="K30" s="159"/>
      <c r="L30" s="148" t="s">
        <v>469</v>
      </c>
      <c r="M30" s="160" t="str">
        <f t="shared" si="6"/>
        <v>-</v>
      </c>
      <c r="N30" s="161">
        <f t="shared" si="1"/>
        <v>0</v>
      </c>
      <c r="O30" s="161">
        <v>0</v>
      </c>
      <c r="P30" s="161">
        <f t="shared" si="2"/>
        <v>0</v>
      </c>
      <c r="Q30" s="151" t="s">
        <v>341</v>
      </c>
      <c r="R30" s="151" t="s">
        <v>342</v>
      </c>
      <c r="S30" s="162" t="s">
        <v>410</v>
      </c>
      <c r="U30" s="184"/>
      <c r="V30" s="23"/>
      <c r="W30" s="185"/>
      <c r="X30" s="188"/>
      <c r="Y30" s="185"/>
    </row>
    <row r="31" spans="1:26" s="66" customFormat="1" ht="15.6" customHeight="1">
      <c r="A31" s="172">
        <v>40</v>
      </c>
      <c r="B31" s="170"/>
      <c r="C31" s="170" t="s">
        <v>493</v>
      </c>
      <c r="D31" s="156" t="s">
        <v>336</v>
      </c>
      <c r="E31" s="163" t="s">
        <v>53</v>
      </c>
      <c r="F31" s="163" t="s">
        <v>546</v>
      </c>
      <c r="G31" s="164" t="s">
        <v>43</v>
      </c>
      <c r="H31" s="165">
        <v>3.87</v>
      </c>
      <c r="I31" s="166">
        <f t="shared" si="0"/>
        <v>497.83679999999998</v>
      </c>
      <c r="J31" s="166">
        <v>40</v>
      </c>
      <c r="K31" s="175"/>
      <c r="L31" s="132" t="s">
        <v>47</v>
      </c>
      <c r="M31" s="64" t="str">
        <f t="shared" si="6"/>
        <v>-</v>
      </c>
      <c r="N31" s="65">
        <f t="shared" si="1"/>
        <v>0</v>
      </c>
      <c r="O31" s="65">
        <v>0</v>
      </c>
      <c r="P31" s="65">
        <f t="shared" si="2"/>
        <v>0</v>
      </c>
      <c r="Q31" s="59" t="s">
        <v>341</v>
      </c>
      <c r="R31" s="59" t="s">
        <v>342</v>
      </c>
      <c r="S31" s="157" t="s">
        <v>410</v>
      </c>
      <c r="U31" s="184"/>
      <c r="V31" s="23"/>
      <c r="W31" s="185"/>
      <c r="X31" s="188"/>
      <c r="Y31" s="185"/>
    </row>
    <row r="32" spans="1:26" s="66" customFormat="1" ht="15.6" hidden="1" customHeight="1">
      <c r="A32" s="172">
        <v>0</v>
      </c>
      <c r="B32" s="151" t="s">
        <v>55</v>
      </c>
      <c r="C32" s="151" t="s">
        <v>56</v>
      </c>
      <c r="D32" s="146" t="s">
        <v>336</v>
      </c>
      <c r="E32" s="152" t="s">
        <v>57</v>
      </c>
      <c r="F32" s="152" t="s">
        <v>54</v>
      </c>
      <c r="G32" s="153" t="s">
        <v>43</v>
      </c>
      <c r="H32" s="154">
        <v>6</v>
      </c>
      <c r="I32" s="147">
        <f t="shared" si="0"/>
        <v>771.83999999999992</v>
      </c>
      <c r="J32" s="147">
        <v>12</v>
      </c>
      <c r="K32" s="159"/>
      <c r="L32" s="148" t="s">
        <v>469</v>
      </c>
      <c r="M32" s="160" t="str">
        <f t="shared" si="6"/>
        <v>-</v>
      </c>
      <c r="N32" s="161">
        <f t="shared" si="1"/>
        <v>0</v>
      </c>
      <c r="O32" s="161">
        <f>IF(K32&lt;23,H32*K32*0.05,0)</f>
        <v>0</v>
      </c>
      <c r="P32" s="161">
        <f t="shared" si="2"/>
        <v>0</v>
      </c>
      <c r="Q32" s="151" t="s">
        <v>341</v>
      </c>
      <c r="R32" s="151" t="s">
        <v>343</v>
      </c>
      <c r="S32" s="162" t="s">
        <v>411</v>
      </c>
      <c r="U32" s="184"/>
      <c r="V32" s="23"/>
      <c r="W32" s="185"/>
      <c r="X32" s="188"/>
      <c r="Y32" s="185"/>
    </row>
    <row r="33" spans="1:25" s="66" customFormat="1" ht="15.6" hidden="1" customHeight="1">
      <c r="A33" s="172">
        <v>0</v>
      </c>
      <c r="B33" s="151"/>
      <c r="C33" s="151" t="s">
        <v>494</v>
      </c>
      <c r="D33" s="146" t="s">
        <v>336</v>
      </c>
      <c r="E33" s="152" t="s">
        <v>57</v>
      </c>
      <c r="F33" s="152" t="s">
        <v>545</v>
      </c>
      <c r="G33" s="153" t="s">
        <v>43</v>
      </c>
      <c r="H33" s="154">
        <v>4.3499999999999996</v>
      </c>
      <c r="I33" s="147">
        <f t="shared" si="0"/>
        <v>559.58399999999995</v>
      </c>
      <c r="J33" s="147">
        <v>25</v>
      </c>
      <c r="K33" s="159"/>
      <c r="L33" s="148" t="s">
        <v>469</v>
      </c>
      <c r="M33" s="160" t="str">
        <f t="shared" si="6"/>
        <v>-</v>
      </c>
      <c r="N33" s="161">
        <f t="shared" si="1"/>
        <v>0</v>
      </c>
      <c r="O33" s="161">
        <v>0</v>
      </c>
      <c r="P33" s="161">
        <f t="shared" si="2"/>
        <v>0</v>
      </c>
      <c r="Q33" s="151" t="s">
        <v>341</v>
      </c>
      <c r="R33" s="151" t="s">
        <v>343</v>
      </c>
      <c r="S33" s="162" t="s">
        <v>411</v>
      </c>
      <c r="U33" s="184"/>
      <c r="V33" s="23"/>
      <c r="W33" s="185"/>
      <c r="X33" s="188"/>
      <c r="Y33" s="185"/>
    </row>
    <row r="34" spans="1:25" s="66" customFormat="1" ht="15.6" hidden="1" customHeight="1">
      <c r="A34" s="172">
        <v>0</v>
      </c>
      <c r="B34" s="59"/>
      <c r="C34" s="59" t="s">
        <v>495</v>
      </c>
      <c r="D34" s="210" t="s">
        <v>336</v>
      </c>
      <c r="E34" s="155" t="s">
        <v>57</v>
      </c>
      <c r="F34" s="155" t="s">
        <v>546</v>
      </c>
      <c r="G34" s="138" t="s">
        <v>43</v>
      </c>
      <c r="H34" s="139">
        <v>3.87</v>
      </c>
      <c r="I34" s="63">
        <f t="shared" si="0"/>
        <v>497.83679999999998</v>
      </c>
      <c r="J34" s="63">
        <v>40</v>
      </c>
      <c r="K34" s="175"/>
      <c r="L34" s="132" t="s">
        <v>47</v>
      </c>
      <c r="M34" s="196" t="str">
        <f t="shared" si="6"/>
        <v>-</v>
      </c>
      <c r="N34" s="65">
        <f t="shared" si="1"/>
        <v>0</v>
      </c>
      <c r="O34" s="65">
        <v>0</v>
      </c>
      <c r="P34" s="65">
        <f t="shared" si="2"/>
        <v>0</v>
      </c>
      <c r="Q34" s="174" t="s">
        <v>341</v>
      </c>
      <c r="R34" s="174" t="s">
        <v>343</v>
      </c>
      <c r="S34" s="198" t="s">
        <v>411</v>
      </c>
      <c r="U34" s="184"/>
      <c r="V34" s="23"/>
      <c r="W34" s="185"/>
      <c r="X34" s="188"/>
      <c r="Y34" s="185"/>
    </row>
    <row r="35" spans="1:25" s="66" customFormat="1" ht="15.6" hidden="1" customHeight="1">
      <c r="A35" s="172">
        <v>0</v>
      </c>
      <c r="B35" s="151" t="s">
        <v>468</v>
      </c>
      <c r="C35" s="151" t="s">
        <v>480</v>
      </c>
      <c r="D35" s="146" t="s">
        <v>336</v>
      </c>
      <c r="E35" s="149" t="s">
        <v>896</v>
      </c>
      <c r="F35" s="152" t="s">
        <v>488</v>
      </c>
      <c r="G35" s="153" t="s">
        <v>43</v>
      </c>
      <c r="H35" s="154">
        <v>3.95</v>
      </c>
      <c r="I35" s="147">
        <f t="shared" si="0"/>
        <v>508.12799999999999</v>
      </c>
      <c r="J35" s="147">
        <v>25</v>
      </c>
      <c r="K35" s="159"/>
      <c r="L35" s="148" t="s">
        <v>469</v>
      </c>
      <c r="M35" s="160" t="str">
        <f>IF(K35="","-",K35/250)</f>
        <v>-</v>
      </c>
      <c r="N35" s="197">
        <f t="shared" si="1"/>
        <v>0</v>
      </c>
      <c r="O35" s="197">
        <f>IF(K35&lt;50,H35*K35*0.05,0)</f>
        <v>0</v>
      </c>
      <c r="P35" s="197">
        <f t="shared" si="2"/>
        <v>0</v>
      </c>
      <c r="Q35" s="151" t="s">
        <v>341</v>
      </c>
      <c r="R35" s="151" t="s">
        <v>646</v>
      </c>
      <c r="S35" s="162" t="s">
        <v>645</v>
      </c>
      <c r="U35" s="184"/>
      <c r="V35" s="23"/>
      <c r="W35" s="185"/>
      <c r="X35" s="188"/>
      <c r="Y35" s="185"/>
    </row>
    <row r="36" spans="1:25" s="66" customFormat="1" ht="15.6" hidden="1" customHeight="1">
      <c r="A36" s="172">
        <v>0</v>
      </c>
      <c r="B36" s="151"/>
      <c r="C36" s="151" t="s">
        <v>497</v>
      </c>
      <c r="D36" s="146" t="s">
        <v>336</v>
      </c>
      <c r="E36" s="149" t="s">
        <v>559</v>
      </c>
      <c r="F36" s="152" t="s">
        <v>545</v>
      </c>
      <c r="G36" s="153" t="s">
        <v>43</v>
      </c>
      <c r="H36" s="154">
        <v>2.54</v>
      </c>
      <c r="I36" s="147">
        <f t="shared" si="0"/>
        <v>326.74559999999997</v>
      </c>
      <c r="J36" s="147">
        <v>25</v>
      </c>
      <c r="K36" s="159"/>
      <c r="L36" s="148" t="s">
        <v>469</v>
      </c>
      <c r="M36" s="160" t="str">
        <f t="shared" ref="M36:M55" si="7">IF(K36="","-",K36/J36)</f>
        <v>-</v>
      </c>
      <c r="N36" s="161">
        <f t="shared" ref="N36:N55" si="8">H36*K36</f>
        <v>0</v>
      </c>
      <c r="O36" s="161">
        <v>0</v>
      </c>
      <c r="P36" s="161">
        <f t="shared" ref="P36:P55" si="9">N36+O36</f>
        <v>0</v>
      </c>
      <c r="Q36" s="151" t="s">
        <v>337</v>
      </c>
      <c r="R36" s="151" t="s">
        <v>547</v>
      </c>
      <c r="S36" s="162"/>
      <c r="U36" s="184"/>
      <c r="V36" s="23"/>
      <c r="W36" s="185"/>
      <c r="X36" s="188"/>
      <c r="Y36" s="185"/>
    </row>
    <row r="37" spans="1:25" s="66" customFormat="1" ht="15.6" hidden="1" customHeight="1">
      <c r="A37" s="172">
        <v>0</v>
      </c>
      <c r="B37" s="151"/>
      <c r="C37" s="151" t="s">
        <v>498</v>
      </c>
      <c r="D37" s="146" t="s">
        <v>336</v>
      </c>
      <c r="E37" s="149" t="s">
        <v>642</v>
      </c>
      <c r="F37" s="152" t="s">
        <v>545</v>
      </c>
      <c r="G37" s="153" t="s">
        <v>43</v>
      </c>
      <c r="H37" s="154">
        <v>2.54</v>
      </c>
      <c r="I37" s="147">
        <f t="shared" si="0"/>
        <v>326.74559999999997</v>
      </c>
      <c r="J37" s="147">
        <v>25</v>
      </c>
      <c r="K37" s="159"/>
      <c r="L37" s="148" t="s">
        <v>469</v>
      </c>
      <c r="M37" s="160" t="str">
        <f t="shared" si="7"/>
        <v>-</v>
      </c>
      <c r="N37" s="161">
        <f t="shared" si="8"/>
        <v>0</v>
      </c>
      <c r="O37" s="161">
        <v>0</v>
      </c>
      <c r="P37" s="161">
        <f t="shared" si="9"/>
        <v>0</v>
      </c>
      <c r="Q37" s="151" t="s">
        <v>337</v>
      </c>
      <c r="R37" s="151" t="s">
        <v>548</v>
      </c>
      <c r="S37" s="162"/>
      <c r="U37" s="184"/>
      <c r="V37" s="23"/>
      <c r="W37" s="185"/>
      <c r="X37" s="188"/>
      <c r="Y37" s="185"/>
    </row>
    <row r="38" spans="1:25" s="66" customFormat="1" ht="15.6" hidden="1" customHeight="1">
      <c r="A38" s="172">
        <v>0</v>
      </c>
      <c r="B38" s="151"/>
      <c r="C38" s="174" t="s">
        <v>499</v>
      </c>
      <c r="D38" s="146" t="s">
        <v>336</v>
      </c>
      <c r="E38" s="152" t="s">
        <v>560</v>
      </c>
      <c r="F38" s="152" t="s">
        <v>545</v>
      </c>
      <c r="G38" s="153" t="s">
        <v>43</v>
      </c>
      <c r="H38" s="154">
        <v>2.54</v>
      </c>
      <c r="I38" s="147">
        <f t="shared" si="0"/>
        <v>326.74559999999997</v>
      </c>
      <c r="J38" s="147">
        <v>25</v>
      </c>
      <c r="K38" s="159"/>
      <c r="L38" s="148" t="s">
        <v>469</v>
      </c>
      <c r="M38" s="196" t="str">
        <f t="shared" si="7"/>
        <v>-</v>
      </c>
      <c r="N38" s="197">
        <f t="shared" si="8"/>
        <v>0</v>
      </c>
      <c r="O38" s="197">
        <v>0</v>
      </c>
      <c r="P38" s="197">
        <f t="shared" si="9"/>
        <v>0</v>
      </c>
      <c r="Q38" s="174" t="s">
        <v>350</v>
      </c>
      <c r="R38" s="174" t="s">
        <v>549</v>
      </c>
      <c r="S38" s="198"/>
      <c r="U38" s="184"/>
      <c r="V38" s="23"/>
      <c r="W38" s="185"/>
      <c r="X38" s="188"/>
      <c r="Y38" s="185"/>
    </row>
    <row r="39" spans="1:25" s="66" customFormat="1" ht="15.6" hidden="1" customHeight="1">
      <c r="A39" s="172">
        <v>0</v>
      </c>
      <c r="B39" s="151"/>
      <c r="C39" s="151" t="s">
        <v>500</v>
      </c>
      <c r="D39" s="146" t="s">
        <v>336</v>
      </c>
      <c r="E39" s="152" t="s">
        <v>561</v>
      </c>
      <c r="F39" s="152" t="s">
        <v>545</v>
      </c>
      <c r="G39" s="153" t="s">
        <v>43</v>
      </c>
      <c r="H39" s="154">
        <v>2.54</v>
      </c>
      <c r="I39" s="147">
        <f t="shared" si="0"/>
        <v>326.74559999999997</v>
      </c>
      <c r="J39" s="147">
        <v>25</v>
      </c>
      <c r="K39" s="159"/>
      <c r="L39" s="148" t="s">
        <v>469</v>
      </c>
      <c r="M39" s="160" t="str">
        <f t="shared" si="7"/>
        <v>-</v>
      </c>
      <c r="N39" s="161">
        <f t="shared" si="8"/>
        <v>0</v>
      </c>
      <c r="O39" s="161">
        <v>0</v>
      </c>
      <c r="P39" s="161">
        <f t="shared" si="9"/>
        <v>0</v>
      </c>
      <c r="Q39" s="151" t="s">
        <v>350</v>
      </c>
      <c r="R39" s="151" t="s">
        <v>550</v>
      </c>
      <c r="S39" s="162"/>
      <c r="U39" s="184"/>
      <c r="V39" s="23"/>
      <c r="W39" s="185"/>
      <c r="X39" s="188"/>
      <c r="Y39" s="185"/>
    </row>
    <row r="40" spans="1:25" s="66" customFormat="1" ht="15.6" hidden="1" customHeight="1">
      <c r="A40" s="172">
        <v>0</v>
      </c>
      <c r="B40" s="151"/>
      <c r="C40" s="151" t="s">
        <v>501</v>
      </c>
      <c r="D40" s="146" t="s">
        <v>336</v>
      </c>
      <c r="E40" s="149" t="s">
        <v>562</v>
      </c>
      <c r="F40" s="152" t="s">
        <v>545</v>
      </c>
      <c r="G40" s="153" t="s">
        <v>43</v>
      </c>
      <c r="H40" s="154">
        <v>3.28</v>
      </c>
      <c r="I40" s="147">
        <f t="shared" si="0"/>
        <v>421.93919999999991</v>
      </c>
      <c r="J40" s="147">
        <v>25</v>
      </c>
      <c r="K40" s="159"/>
      <c r="L40" s="148" t="s">
        <v>469</v>
      </c>
      <c r="M40" s="160" t="str">
        <f t="shared" si="7"/>
        <v>-</v>
      </c>
      <c r="N40" s="161">
        <f t="shared" si="8"/>
        <v>0</v>
      </c>
      <c r="O40" s="161">
        <v>0</v>
      </c>
      <c r="P40" s="161">
        <f t="shared" si="9"/>
        <v>0</v>
      </c>
      <c r="Q40" s="151" t="s">
        <v>350</v>
      </c>
      <c r="R40" s="151" t="s">
        <v>342</v>
      </c>
      <c r="S40" s="162"/>
      <c r="U40" s="184"/>
      <c r="V40" s="23"/>
      <c r="W40" s="185"/>
      <c r="X40" s="188"/>
      <c r="Y40" s="185"/>
    </row>
    <row r="41" spans="1:25" s="66" customFormat="1" ht="15.6" customHeight="1">
      <c r="A41" s="172">
        <v>5</v>
      </c>
      <c r="B41" s="136"/>
      <c r="C41" s="136" t="s">
        <v>502</v>
      </c>
      <c r="D41" s="210" t="s">
        <v>336</v>
      </c>
      <c r="E41" s="155" t="s">
        <v>563</v>
      </c>
      <c r="F41" s="155" t="s">
        <v>545</v>
      </c>
      <c r="G41" s="138" t="s">
        <v>43</v>
      </c>
      <c r="H41" s="139">
        <v>3.53</v>
      </c>
      <c r="I41" s="63">
        <f t="shared" si="0"/>
        <v>454.09919999999994</v>
      </c>
      <c r="J41" s="63">
        <v>25</v>
      </c>
      <c r="K41" s="175"/>
      <c r="L41" s="132" t="s">
        <v>47</v>
      </c>
      <c r="M41" s="173" t="str">
        <f t="shared" si="7"/>
        <v>-</v>
      </c>
      <c r="N41" s="205">
        <f t="shared" si="8"/>
        <v>0</v>
      </c>
      <c r="O41" s="205">
        <v>0</v>
      </c>
      <c r="P41" s="205">
        <f t="shared" si="9"/>
        <v>0</v>
      </c>
      <c r="Q41" s="136" t="s">
        <v>347</v>
      </c>
      <c r="R41" s="136" t="s">
        <v>551</v>
      </c>
      <c r="S41" s="206"/>
      <c r="U41" s="184"/>
      <c r="V41" s="23"/>
      <c r="W41" s="185"/>
      <c r="X41" s="188"/>
      <c r="Y41" s="185"/>
    </row>
    <row r="42" spans="1:25" s="66" customFormat="1" ht="15.6" hidden="1" customHeight="1">
      <c r="A42" s="172">
        <v>0</v>
      </c>
      <c r="B42" s="151"/>
      <c r="C42" s="174" t="s">
        <v>503</v>
      </c>
      <c r="D42" s="146" t="s">
        <v>336</v>
      </c>
      <c r="E42" s="192" t="s">
        <v>564</v>
      </c>
      <c r="F42" s="192" t="s">
        <v>545</v>
      </c>
      <c r="G42" s="193" t="s">
        <v>43</v>
      </c>
      <c r="H42" s="194">
        <v>3.53</v>
      </c>
      <c r="I42" s="195">
        <f t="shared" si="0"/>
        <v>454.09919999999994</v>
      </c>
      <c r="J42" s="195">
        <v>25</v>
      </c>
      <c r="K42" s="159"/>
      <c r="L42" s="148" t="s">
        <v>469</v>
      </c>
      <c r="M42" s="196" t="str">
        <f t="shared" si="7"/>
        <v>-</v>
      </c>
      <c r="N42" s="197">
        <f t="shared" si="8"/>
        <v>0</v>
      </c>
      <c r="O42" s="197">
        <v>0</v>
      </c>
      <c r="P42" s="197">
        <f t="shared" si="9"/>
        <v>0</v>
      </c>
      <c r="Q42" s="174" t="s">
        <v>635</v>
      </c>
      <c r="R42" s="174" t="s">
        <v>342</v>
      </c>
      <c r="S42" s="198"/>
      <c r="U42" s="184"/>
      <c r="V42" s="23"/>
      <c r="W42" s="185"/>
      <c r="X42" s="188"/>
      <c r="Y42" s="185"/>
    </row>
    <row r="43" spans="1:25" s="66" customFormat="1" ht="15.6" hidden="1" customHeight="1">
      <c r="A43" s="172">
        <v>0</v>
      </c>
      <c r="B43" s="174"/>
      <c r="C43" s="174" t="s">
        <v>689</v>
      </c>
      <c r="D43" s="146"/>
      <c r="E43" s="149" t="s">
        <v>701</v>
      </c>
      <c r="F43" s="152" t="s">
        <v>546</v>
      </c>
      <c r="G43" s="153" t="s">
        <v>699</v>
      </c>
      <c r="H43" s="154">
        <v>2.46</v>
      </c>
      <c r="I43" s="147">
        <f t="shared" si="0"/>
        <v>316.45439999999996</v>
      </c>
      <c r="J43" s="147">
        <v>32</v>
      </c>
      <c r="K43" s="159"/>
      <c r="L43" s="148" t="s">
        <v>469</v>
      </c>
      <c r="M43" s="196" t="str">
        <f>IF(K43="","-",K43/J43)</f>
        <v>-</v>
      </c>
      <c r="N43" s="197">
        <f>H43*K43</f>
        <v>0</v>
      </c>
      <c r="O43" s="197">
        <v>0</v>
      </c>
      <c r="P43" s="197">
        <f>N43+O43</f>
        <v>0</v>
      </c>
      <c r="Q43" s="174" t="s">
        <v>341</v>
      </c>
      <c r="R43" s="174" t="s">
        <v>548</v>
      </c>
      <c r="S43" s="198" t="s">
        <v>702</v>
      </c>
      <c r="U43" s="184"/>
      <c r="V43" s="23"/>
      <c r="W43" s="185"/>
      <c r="X43" s="188"/>
      <c r="Y43" s="185"/>
    </row>
    <row r="44" spans="1:25" s="66" customFormat="1" ht="15.6" hidden="1" customHeight="1">
      <c r="A44" s="172">
        <v>0</v>
      </c>
      <c r="B44" s="174"/>
      <c r="C44" s="174" t="s">
        <v>504</v>
      </c>
      <c r="D44" s="146" t="s">
        <v>336</v>
      </c>
      <c r="E44" s="152" t="s">
        <v>565</v>
      </c>
      <c r="F44" s="152" t="s">
        <v>545</v>
      </c>
      <c r="G44" s="153" t="s">
        <v>43</v>
      </c>
      <c r="H44" s="154">
        <v>3.28</v>
      </c>
      <c r="I44" s="147">
        <f t="shared" si="0"/>
        <v>421.93919999999991</v>
      </c>
      <c r="J44" s="147">
        <v>25</v>
      </c>
      <c r="K44" s="159"/>
      <c r="L44" s="148" t="s">
        <v>469</v>
      </c>
      <c r="M44" s="196" t="str">
        <f t="shared" si="7"/>
        <v>-</v>
      </c>
      <c r="N44" s="197">
        <f t="shared" si="8"/>
        <v>0</v>
      </c>
      <c r="O44" s="197">
        <v>0</v>
      </c>
      <c r="P44" s="197">
        <f t="shared" si="9"/>
        <v>0</v>
      </c>
      <c r="Q44" s="174" t="s">
        <v>350</v>
      </c>
      <c r="R44" s="174" t="s">
        <v>552</v>
      </c>
      <c r="S44" s="198"/>
      <c r="U44" s="184"/>
      <c r="V44" s="23"/>
      <c r="W44" s="185"/>
      <c r="X44" s="188"/>
      <c r="Y44" s="185"/>
    </row>
    <row r="45" spans="1:25" s="66" customFormat="1" ht="15.6" hidden="1" customHeight="1">
      <c r="A45" s="172">
        <v>0</v>
      </c>
      <c r="B45" s="151"/>
      <c r="C45" s="151" t="s">
        <v>505</v>
      </c>
      <c r="D45" s="146" t="s">
        <v>336</v>
      </c>
      <c r="E45" s="149" t="s">
        <v>566</v>
      </c>
      <c r="F45" s="152" t="s">
        <v>545</v>
      </c>
      <c r="G45" s="153" t="s">
        <v>43</v>
      </c>
      <c r="H45" s="154">
        <v>2.54</v>
      </c>
      <c r="I45" s="147">
        <f t="shared" si="0"/>
        <v>326.74559999999997</v>
      </c>
      <c r="J45" s="147">
        <v>25</v>
      </c>
      <c r="K45" s="159"/>
      <c r="L45" s="148" t="s">
        <v>469</v>
      </c>
      <c r="M45" s="160" t="str">
        <f t="shared" si="7"/>
        <v>-</v>
      </c>
      <c r="N45" s="161">
        <f t="shared" si="8"/>
        <v>0</v>
      </c>
      <c r="O45" s="161">
        <v>0</v>
      </c>
      <c r="P45" s="161">
        <f t="shared" si="9"/>
        <v>0</v>
      </c>
      <c r="Q45" s="151" t="s">
        <v>350</v>
      </c>
      <c r="R45" s="151" t="s">
        <v>553</v>
      </c>
      <c r="S45" s="162"/>
      <c r="U45" s="184"/>
      <c r="V45" s="23"/>
      <c r="W45" s="185"/>
      <c r="X45" s="188"/>
      <c r="Y45" s="185"/>
    </row>
    <row r="46" spans="1:25" s="66" customFormat="1" ht="15.6" hidden="1" customHeight="1">
      <c r="A46" s="172">
        <v>0</v>
      </c>
      <c r="B46" s="174"/>
      <c r="C46" s="174" t="s">
        <v>506</v>
      </c>
      <c r="D46" s="146" t="s">
        <v>336</v>
      </c>
      <c r="E46" s="152" t="s">
        <v>567</v>
      </c>
      <c r="F46" s="152" t="s">
        <v>545</v>
      </c>
      <c r="G46" s="153" t="s">
        <v>43</v>
      </c>
      <c r="H46" s="154">
        <v>3.28</v>
      </c>
      <c r="I46" s="147">
        <f t="shared" si="0"/>
        <v>421.93919999999991</v>
      </c>
      <c r="J46" s="147">
        <v>25</v>
      </c>
      <c r="K46" s="159"/>
      <c r="L46" s="148" t="s">
        <v>469</v>
      </c>
      <c r="M46" s="196" t="str">
        <f t="shared" si="7"/>
        <v>-</v>
      </c>
      <c r="N46" s="197">
        <f t="shared" si="8"/>
        <v>0</v>
      </c>
      <c r="O46" s="197">
        <v>0</v>
      </c>
      <c r="P46" s="197">
        <f t="shared" si="9"/>
        <v>0</v>
      </c>
      <c r="Q46" s="174" t="s">
        <v>350</v>
      </c>
      <c r="R46" s="174" t="s">
        <v>554</v>
      </c>
      <c r="S46" s="198"/>
      <c r="U46" s="184"/>
      <c r="V46" s="23"/>
      <c r="W46" s="185"/>
      <c r="X46" s="188"/>
      <c r="Y46" s="185"/>
    </row>
    <row r="47" spans="1:25" s="66" customFormat="1" ht="15.6" hidden="1" customHeight="1">
      <c r="A47" s="172">
        <v>0</v>
      </c>
      <c r="B47" s="151"/>
      <c r="C47" s="151" t="s">
        <v>507</v>
      </c>
      <c r="D47" s="146" t="s">
        <v>336</v>
      </c>
      <c r="E47" s="152" t="s">
        <v>568</v>
      </c>
      <c r="F47" s="152" t="s">
        <v>545</v>
      </c>
      <c r="G47" s="153" t="s">
        <v>43</v>
      </c>
      <c r="H47" s="154">
        <v>2.54</v>
      </c>
      <c r="I47" s="147">
        <f t="shared" si="0"/>
        <v>326.74559999999997</v>
      </c>
      <c r="J47" s="147">
        <v>25</v>
      </c>
      <c r="K47" s="159"/>
      <c r="L47" s="148" t="s">
        <v>469</v>
      </c>
      <c r="M47" s="160" t="str">
        <f t="shared" si="7"/>
        <v>-</v>
      </c>
      <c r="N47" s="161">
        <f t="shared" si="8"/>
        <v>0</v>
      </c>
      <c r="O47" s="161">
        <v>0</v>
      </c>
      <c r="P47" s="161">
        <f t="shared" si="9"/>
        <v>0</v>
      </c>
      <c r="Q47" s="151" t="s">
        <v>347</v>
      </c>
      <c r="R47" s="151" t="s">
        <v>555</v>
      </c>
      <c r="S47" s="162"/>
      <c r="U47" s="184"/>
      <c r="V47" s="23"/>
      <c r="W47" s="185"/>
      <c r="X47" s="188"/>
      <c r="Y47" s="185"/>
    </row>
    <row r="48" spans="1:25" s="66" customFormat="1" ht="15.6" customHeight="1">
      <c r="A48" s="172">
        <v>50</v>
      </c>
      <c r="B48" s="170"/>
      <c r="C48" s="59" t="s">
        <v>508</v>
      </c>
      <c r="D48" s="156" t="s">
        <v>336</v>
      </c>
      <c r="E48" s="163" t="s">
        <v>569</v>
      </c>
      <c r="F48" s="163" t="s">
        <v>545</v>
      </c>
      <c r="G48" s="164" t="s">
        <v>43</v>
      </c>
      <c r="H48" s="165">
        <v>3.28</v>
      </c>
      <c r="I48" s="166">
        <f t="shared" si="0"/>
        <v>421.93919999999991</v>
      </c>
      <c r="J48" s="166">
        <v>25</v>
      </c>
      <c r="K48" s="175"/>
      <c r="L48" s="132" t="s">
        <v>47</v>
      </c>
      <c r="M48" s="64" t="str">
        <f t="shared" si="7"/>
        <v>-</v>
      </c>
      <c r="N48" s="65">
        <f t="shared" si="8"/>
        <v>0</v>
      </c>
      <c r="O48" s="65">
        <v>0</v>
      </c>
      <c r="P48" s="65">
        <f t="shared" si="9"/>
        <v>0</v>
      </c>
      <c r="Q48" s="59" t="s">
        <v>337</v>
      </c>
      <c r="R48" s="59" t="s">
        <v>342</v>
      </c>
      <c r="S48" s="157"/>
      <c r="U48" s="184"/>
      <c r="V48" s="23"/>
      <c r="W48" s="185"/>
      <c r="X48" s="188"/>
      <c r="Y48" s="185"/>
    </row>
    <row r="49" spans="1:25" s="66" customFormat="1" ht="15.6" hidden="1" customHeight="1">
      <c r="A49" s="172">
        <v>0</v>
      </c>
      <c r="B49" s="151" t="s">
        <v>468</v>
      </c>
      <c r="C49" s="151" t="s">
        <v>509</v>
      </c>
      <c r="D49" s="146" t="s">
        <v>336</v>
      </c>
      <c r="E49" s="152" t="s">
        <v>570</v>
      </c>
      <c r="F49" s="152" t="s">
        <v>545</v>
      </c>
      <c r="G49" s="153" t="s">
        <v>43</v>
      </c>
      <c r="H49" s="154">
        <v>3.28</v>
      </c>
      <c r="I49" s="147">
        <f t="shared" si="0"/>
        <v>421.93919999999991</v>
      </c>
      <c r="J49" s="147">
        <v>25</v>
      </c>
      <c r="K49" s="159"/>
      <c r="L49" s="148" t="s">
        <v>469</v>
      </c>
      <c r="M49" s="160" t="str">
        <f t="shared" si="7"/>
        <v>-</v>
      </c>
      <c r="N49" s="161">
        <f t="shared" si="8"/>
        <v>0</v>
      </c>
      <c r="O49" s="197">
        <v>0</v>
      </c>
      <c r="P49" s="161">
        <f t="shared" si="9"/>
        <v>0</v>
      </c>
      <c r="Q49" s="151" t="s">
        <v>350</v>
      </c>
      <c r="R49" s="151" t="s">
        <v>556</v>
      </c>
      <c r="S49" s="162"/>
      <c r="U49" s="184"/>
      <c r="V49" s="23"/>
      <c r="W49" s="185"/>
      <c r="X49" s="188"/>
      <c r="Y49" s="185"/>
    </row>
    <row r="50" spans="1:25" s="66" customFormat="1" ht="15.6" hidden="1" customHeight="1">
      <c r="A50" s="172">
        <v>0</v>
      </c>
      <c r="B50" s="151"/>
      <c r="C50" s="151" t="s">
        <v>510</v>
      </c>
      <c r="D50" s="146" t="s">
        <v>336</v>
      </c>
      <c r="E50" s="152" t="s">
        <v>571</v>
      </c>
      <c r="F50" s="152" t="s">
        <v>545</v>
      </c>
      <c r="G50" s="153" t="s">
        <v>43</v>
      </c>
      <c r="H50" s="154">
        <v>2.54</v>
      </c>
      <c r="I50" s="147">
        <f t="shared" si="0"/>
        <v>326.74559999999997</v>
      </c>
      <c r="J50" s="147">
        <v>25</v>
      </c>
      <c r="K50" s="159"/>
      <c r="L50" s="148" t="s">
        <v>469</v>
      </c>
      <c r="M50" s="160" t="str">
        <f>IF(K50="","-",K50/J50)</f>
        <v>-</v>
      </c>
      <c r="N50" s="161">
        <f t="shared" si="8"/>
        <v>0</v>
      </c>
      <c r="O50" s="197">
        <v>0</v>
      </c>
      <c r="P50" s="161">
        <f t="shared" si="9"/>
        <v>0</v>
      </c>
      <c r="Q50" s="151" t="s">
        <v>350</v>
      </c>
      <c r="R50" s="151" t="s">
        <v>554</v>
      </c>
      <c r="S50" s="162"/>
      <c r="U50" s="184"/>
      <c r="V50" s="23"/>
      <c r="W50" s="185"/>
      <c r="X50" s="188"/>
      <c r="Y50" s="185"/>
    </row>
    <row r="51" spans="1:25" s="66" customFormat="1" ht="15.6" hidden="1" customHeight="1">
      <c r="A51" s="172">
        <v>0</v>
      </c>
      <c r="B51" s="151"/>
      <c r="C51" s="151" t="s">
        <v>691</v>
      </c>
      <c r="D51" s="146"/>
      <c r="E51" s="152" t="s">
        <v>694</v>
      </c>
      <c r="F51" s="152" t="s">
        <v>545</v>
      </c>
      <c r="G51" s="153" t="s">
        <v>43</v>
      </c>
      <c r="H51" s="154">
        <v>3.28</v>
      </c>
      <c r="I51" s="147">
        <f t="shared" si="0"/>
        <v>421.93919999999991</v>
      </c>
      <c r="J51" s="147">
        <v>25</v>
      </c>
      <c r="K51" s="159"/>
      <c r="L51" s="148" t="s">
        <v>469</v>
      </c>
      <c r="M51" s="160" t="str">
        <f>IF(K51="","-",K51/J51)</f>
        <v>-</v>
      </c>
      <c r="N51" s="161">
        <f>H51*K51</f>
        <v>0</v>
      </c>
      <c r="O51" s="197">
        <v>0</v>
      </c>
      <c r="P51" s="161">
        <f>N51+O51</f>
        <v>0</v>
      </c>
      <c r="Q51" s="151" t="s">
        <v>696</v>
      </c>
      <c r="R51" s="151" t="s">
        <v>697</v>
      </c>
      <c r="S51" s="162" t="s">
        <v>695</v>
      </c>
      <c r="U51" s="184"/>
      <c r="V51" s="23"/>
      <c r="W51" s="185"/>
      <c r="X51" s="188"/>
      <c r="Y51" s="185"/>
    </row>
    <row r="52" spans="1:25" s="66" customFormat="1" ht="15.6" hidden="1" customHeight="1">
      <c r="A52" s="172">
        <v>0</v>
      </c>
      <c r="B52" s="151"/>
      <c r="C52" s="151" t="s">
        <v>511</v>
      </c>
      <c r="D52" s="146" t="s">
        <v>336</v>
      </c>
      <c r="E52" s="152" t="s">
        <v>572</v>
      </c>
      <c r="F52" s="152" t="s">
        <v>545</v>
      </c>
      <c r="G52" s="153" t="s">
        <v>43</v>
      </c>
      <c r="H52" s="154">
        <v>3.28</v>
      </c>
      <c r="I52" s="147">
        <f t="shared" si="0"/>
        <v>421.93919999999991</v>
      </c>
      <c r="J52" s="147">
        <v>25</v>
      </c>
      <c r="K52" s="159"/>
      <c r="L52" s="148" t="s">
        <v>469</v>
      </c>
      <c r="M52" s="160" t="str">
        <f t="shared" si="7"/>
        <v>-</v>
      </c>
      <c r="N52" s="161">
        <f t="shared" si="8"/>
        <v>0</v>
      </c>
      <c r="O52" s="197">
        <v>0</v>
      </c>
      <c r="P52" s="161">
        <f t="shared" si="9"/>
        <v>0</v>
      </c>
      <c r="Q52" s="151" t="s">
        <v>557</v>
      </c>
      <c r="R52" s="151" t="s">
        <v>558</v>
      </c>
      <c r="S52" s="162"/>
      <c r="U52" s="184"/>
      <c r="V52" s="23"/>
      <c r="W52" s="185"/>
      <c r="X52" s="188"/>
      <c r="Y52" s="185"/>
    </row>
    <row r="53" spans="1:25" s="66" customFormat="1" ht="15.6" hidden="1" customHeight="1">
      <c r="A53" s="172">
        <v>0</v>
      </c>
      <c r="B53" s="170"/>
      <c r="C53" s="59" t="s">
        <v>512</v>
      </c>
      <c r="D53" s="156" t="s">
        <v>336</v>
      </c>
      <c r="E53" s="163" t="s">
        <v>573</v>
      </c>
      <c r="F53" s="163" t="s">
        <v>545</v>
      </c>
      <c r="G53" s="164" t="s">
        <v>43</v>
      </c>
      <c r="H53" s="165">
        <v>3.28</v>
      </c>
      <c r="I53" s="166">
        <f t="shared" si="0"/>
        <v>421.93919999999991</v>
      </c>
      <c r="J53" s="166">
        <v>25</v>
      </c>
      <c r="K53" s="175"/>
      <c r="L53" s="132" t="s">
        <v>47</v>
      </c>
      <c r="M53" s="64" t="str">
        <f t="shared" si="7"/>
        <v>-</v>
      </c>
      <c r="N53" s="65">
        <f t="shared" si="8"/>
        <v>0</v>
      </c>
      <c r="O53" s="65">
        <v>0</v>
      </c>
      <c r="P53" s="65">
        <f t="shared" si="9"/>
        <v>0</v>
      </c>
      <c r="Q53" s="59" t="s">
        <v>557</v>
      </c>
      <c r="R53" s="59" t="s">
        <v>396</v>
      </c>
      <c r="S53" s="157"/>
      <c r="U53" s="184"/>
      <c r="V53" s="23"/>
      <c r="W53" s="185"/>
      <c r="X53" s="188"/>
      <c r="Y53" s="185"/>
    </row>
    <row r="54" spans="1:25" s="66" customFormat="1" ht="15.6" hidden="1" customHeight="1">
      <c r="A54" s="172">
        <v>0</v>
      </c>
      <c r="B54" s="151"/>
      <c r="C54" s="151" t="s">
        <v>496</v>
      </c>
      <c r="D54" s="146" t="s">
        <v>336</v>
      </c>
      <c r="E54" s="152" t="s">
        <v>643</v>
      </c>
      <c r="F54" s="152" t="s">
        <v>545</v>
      </c>
      <c r="G54" s="153" t="s">
        <v>43</v>
      </c>
      <c r="H54" s="154">
        <v>3.53</v>
      </c>
      <c r="I54" s="147">
        <f t="shared" si="0"/>
        <v>454.09919999999994</v>
      </c>
      <c r="J54" s="147">
        <v>25</v>
      </c>
      <c r="K54" s="159"/>
      <c r="L54" s="148" t="s">
        <v>469</v>
      </c>
      <c r="M54" s="160" t="str">
        <f t="shared" si="7"/>
        <v>-</v>
      </c>
      <c r="N54" s="161">
        <f t="shared" si="8"/>
        <v>0</v>
      </c>
      <c r="O54" s="197">
        <v>0</v>
      </c>
      <c r="P54" s="161">
        <f t="shared" si="9"/>
        <v>0</v>
      </c>
      <c r="Q54" s="151" t="s">
        <v>347</v>
      </c>
      <c r="R54" s="151" t="s">
        <v>636</v>
      </c>
      <c r="S54" s="162"/>
      <c r="U54" s="184"/>
      <c r="V54" s="23"/>
      <c r="W54" s="185"/>
      <c r="X54" s="188"/>
      <c r="Y54" s="185"/>
    </row>
    <row r="55" spans="1:25" s="66" customFormat="1" ht="15.6" hidden="1" customHeight="1">
      <c r="A55" s="172">
        <v>0</v>
      </c>
      <c r="B55" s="174"/>
      <c r="C55" s="174" t="s">
        <v>544</v>
      </c>
      <c r="D55" s="146" t="s">
        <v>336</v>
      </c>
      <c r="E55" s="152" t="s">
        <v>644</v>
      </c>
      <c r="F55" s="152" t="s">
        <v>545</v>
      </c>
      <c r="G55" s="153" t="s">
        <v>43</v>
      </c>
      <c r="H55" s="154">
        <v>3.28</v>
      </c>
      <c r="I55" s="147">
        <f t="shared" si="0"/>
        <v>421.93919999999991</v>
      </c>
      <c r="J55" s="147">
        <v>25</v>
      </c>
      <c r="K55" s="159"/>
      <c r="L55" s="148" t="s">
        <v>469</v>
      </c>
      <c r="M55" s="196" t="str">
        <f t="shared" si="7"/>
        <v>-</v>
      </c>
      <c r="N55" s="197">
        <f t="shared" si="8"/>
        <v>0</v>
      </c>
      <c r="O55" s="197">
        <v>0</v>
      </c>
      <c r="P55" s="197">
        <f t="shared" si="9"/>
        <v>0</v>
      </c>
      <c r="Q55" s="174" t="s">
        <v>339</v>
      </c>
      <c r="R55" s="174" t="s">
        <v>342</v>
      </c>
      <c r="S55" s="198"/>
      <c r="U55" s="184"/>
      <c r="V55" s="23"/>
      <c r="W55" s="185"/>
      <c r="X55" s="188"/>
      <c r="Y55" s="185"/>
    </row>
    <row r="56" spans="1:25" s="66" customFormat="1" ht="15.6" customHeight="1">
      <c r="A56" s="172">
        <v>19</v>
      </c>
      <c r="B56" s="136" t="s">
        <v>208</v>
      </c>
      <c r="C56" s="59" t="s">
        <v>209</v>
      </c>
      <c r="D56" s="210" t="s">
        <v>336</v>
      </c>
      <c r="E56" s="167" t="s">
        <v>622</v>
      </c>
      <c r="F56" s="155" t="s">
        <v>42</v>
      </c>
      <c r="G56" s="138" t="s">
        <v>43</v>
      </c>
      <c r="H56" s="139">
        <v>3.1599999999999997</v>
      </c>
      <c r="I56" s="63">
        <f t="shared" si="0"/>
        <v>406.50239999999991</v>
      </c>
      <c r="J56" s="63">
        <v>25</v>
      </c>
      <c r="K56" s="175"/>
      <c r="L56" s="132" t="s">
        <v>47</v>
      </c>
      <c r="M56" s="64" t="str">
        <f>IF(K56="","-",K56/250)</f>
        <v>-</v>
      </c>
      <c r="N56" s="65">
        <f t="shared" ref="N56:N61" si="10">H56*K56</f>
        <v>0</v>
      </c>
      <c r="O56" s="65">
        <f t="shared" ref="O56:O57" si="11">IF(K56&lt;50,H56*K56*0.05,0)</f>
        <v>0</v>
      </c>
      <c r="P56" s="65">
        <f t="shared" ref="P56:P77" si="12">N56+O56</f>
        <v>0</v>
      </c>
      <c r="Q56" s="59" t="s">
        <v>341</v>
      </c>
      <c r="R56" s="59" t="s">
        <v>395</v>
      </c>
      <c r="S56" s="157" t="s">
        <v>453</v>
      </c>
      <c r="U56" s="184"/>
      <c r="V56" s="23"/>
      <c r="W56" s="185"/>
      <c r="X56" s="188"/>
      <c r="Y56" s="185"/>
    </row>
    <row r="57" spans="1:25" s="66" customFormat="1" ht="15.6" hidden="1" customHeight="1">
      <c r="A57" s="172">
        <v>0</v>
      </c>
      <c r="B57" s="151" t="s">
        <v>210</v>
      </c>
      <c r="C57" s="151" t="s">
        <v>211</v>
      </c>
      <c r="D57" s="146" t="s">
        <v>336</v>
      </c>
      <c r="E57" s="152" t="s">
        <v>621</v>
      </c>
      <c r="F57" s="152" t="s">
        <v>42</v>
      </c>
      <c r="G57" s="153" t="s">
        <v>43</v>
      </c>
      <c r="H57" s="154">
        <v>4.22</v>
      </c>
      <c r="I57" s="147">
        <f t="shared" si="0"/>
        <v>542.86079999999993</v>
      </c>
      <c r="J57" s="147">
        <v>25</v>
      </c>
      <c r="K57" s="159"/>
      <c r="L57" s="148" t="s">
        <v>469</v>
      </c>
      <c r="M57" s="160" t="str">
        <f>IF(K57="","-",K57/250)</f>
        <v>-</v>
      </c>
      <c r="N57" s="161">
        <f t="shared" si="10"/>
        <v>0</v>
      </c>
      <c r="O57" s="197">
        <f t="shared" si="11"/>
        <v>0</v>
      </c>
      <c r="P57" s="161">
        <f t="shared" si="12"/>
        <v>0</v>
      </c>
      <c r="Q57" s="151" t="s">
        <v>337</v>
      </c>
      <c r="R57" s="151" t="s">
        <v>396</v>
      </c>
      <c r="S57" s="162" t="s">
        <v>454</v>
      </c>
      <c r="U57" s="184"/>
      <c r="V57" s="23"/>
      <c r="W57" s="185"/>
      <c r="X57" s="188"/>
      <c r="Y57" s="185"/>
    </row>
    <row r="58" spans="1:25" s="66" customFormat="1" ht="15.6" customHeight="1">
      <c r="A58" s="172">
        <v>32</v>
      </c>
      <c r="B58" s="136"/>
      <c r="C58" s="59" t="s">
        <v>690</v>
      </c>
      <c r="D58" s="210"/>
      <c r="E58" s="167" t="s">
        <v>698</v>
      </c>
      <c r="F58" s="155" t="s">
        <v>546</v>
      </c>
      <c r="G58" s="138" t="s">
        <v>699</v>
      </c>
      <c r="H58" s="139">
        <v>2.46</v>
      </c>
      <c r="I58" s="63">
        <f t="shared" si="0"/>
        <v>316.45439999999996</v>
      </c>
      <c r="J58" s="63">
        <v>32</v>
      </c>
      <c r="K58" s="175"/>
      <c r="L58" s="132" t="s">
        <v>47</v>
      </c>
      <c r="M58" s="196" t="str">
        <f>IF(K58="","-",K58/J58)</f>
        <v>-</v>
      </c>
      <c r="N58" s="65">
        <f t="shared" si="10"/>
        <v>0</v>
      </c>
      <c r="O58" s="65">
        <v>0</v>
      </c>
      <c r="P58" s="65">
        <f t="shared" si="12"/>
        <v>0</v>
      </c>
      <c r="Q58" s="174" t="s">
        <v>557</v>
      </c>
      <c r="R58" s="174" t="s">
        <v>344</v>
      </c>
      <c r="S58" s="198" t="s">
        <v>700</v>
      </c>
      <c r="U58" s="184"/>
      <c r="V58" s="23"/>
      <c r="W58" s="185"/>
      <c r="X58" s="188"/>
      <c r="Y58" s="185"/>
    </row>
    <row r="59" spans="1:25" s="66" customFormat="1" ht="15.6" customHeight="1">
      <c r="A59" s="172" t="s">
        <v>776</v>
      </c>
      <c r="B59" s="59"/>
      <c r="C59" s="59" t="s">
        <v>834</v>
      </c>
      <c r="D59" s="156" t="s">
        <v>336</v>
      </c>
      <c r="E59" s="155" t="s">
        <v>574</v>
      </c>
      <c r="F59" s="60" t="s">
        <v>71</v>
      </c>
      <c r="G59" s="61" t="s">
        <v>68</v>
      </c>
      <c r="H59" s="62">
        <v>2.99</v>
      </c>
      <c r="I59" s="158">
        <f t="shared" ref="I59" si="13">H59*$O$7</f>
        <v>384.6336</v>
      </c>
      <c r="J59" s="158">
        <v>25</v>
      </c>
      <c r="K59" s="175"/>
      <c r="L59" s="132" t="s">
        <v>47</v>
      </c>
      <c r="M59" s="64" t="str">
        <f>IF(K59="","-",K59/J59)</f>
        <v>-</v>
      </c>
      <c r="N59" s="65">
        <f t="shared" si="10"/>
        <v>0</v>
      </c>
      <c r="O59" s="65">
        <f t="shared" ref="O59:O64" si="14">IF(K59&lt;50,H59*K59*0.05,0)</f>
        <v>0</v>
      </c>
      <c r="P59" s="65">
        <f t="shared" ref="P59" si="15">N59+O59</f>
        <v>0</v>
      </c>
      <c r="Q59" s="59" t="s">
        <v>341</v>
      </c>
      <c r="R59" s="59" t="s">
        <v>344</v>
      </c>
      <c r="S59" s="157" t="s">
        <v>412</v>
      </c>
      <c r="U59" s="184"/>
      <c r="V59" s="23"/>
      <c r="W59" s="185"/>
      <c r="X59" s="188"/>
      <c r="Y59" s="185"/>
    </row>
    <row r="60" spans="1:25" s="66" customFormat="1" ht="15.6" customHeight="1">
      <c r="A60" s="172">
        <v>100</v>
      </c>
      <c r="B60" s="59" t="s">
        <v>58</v>
      </c>
      <c r="C60" s="59" t="s">
        <v>59</v>
      </c>
      <c r="D60" s="156" t="s">
        <v>336</v>
      </c>
      <c r="E60" s="155" t="s">
        <v>574</v>
      </c>
      <c r="F60" s="60" t="s">
        <v>42</v>
      </c>
      <c r="G60" s="61" t="s">
        <v>43</v>
      </c>
      <c r="H60" s="62">
        <v>3.4899999999999998</v>
      </c>
      <c r="I60" s="158">
        <f t="shared" si="0"/>
        <v>448.95359999999994</v>
      </c>
      <c r="J60" s="158">
        <v>25</v>
      </c>
      <c r="K60" s="175"/>
      <c r="L60" s="132" t="s">
        <v>47</v>
      </c>
      <c r="M60" s="64" t="str">
        <f>IF(K60="","-",K60/250)</f>
        <v>-</v>
      </c>
      <c r="N60" s="65">
        <f t="shared" si="10"/>
        <v>0</v>
      </c>
      <c r="O60" s="65">
        <f t="shared" si="14"/>
        <v>0</v>
      </c>
      <c r="P60" s="65">
        <f t="shared" si="12"/>
        <v>0</v>
      </c>
      <c r="Q60" s="59" t="s">
        <v>341</v>
      </c>
      <c r="R60" s="59" t="s">
        <v>344</v>
      </c>
      <c r="S60" s="157" t="s">
        <v>412</v>
      </c>
      <c r="U60" s="184"/>
      <c r="V60" s="23"/>
      <c r="W60" s="185"/>
      <c r="X60" s="188"/>
      <c r="Y60" s="185"/>
    </row>
    <row r="61" spans="1:25" s="66" customFormat="1" ht="15.6" hidden="1" customHeight="1">
      <c r="A61" s="172">
        <v>0</v>
      </c>
      <c r="B61" s="174" t="s">
        <v>60</v>
      </c>
      <c r="C61" s="174" t="s">
        <v>61</v>
      </c>
      <c r="D61" s="146" t="s">
        <v>336</v>
      </c>
      <c r="E61" s="152" t="s">
        <v>575</v>
      </c>
      <c r="F61" s="192" t="s">
        <v>42</v>
      </c>
      <c r="G61" s="193" t="s">
        <v>43</v>
      </c>
      <c r="H61" s="194">
        <v>3.8499999999999996</v>
      </c>
      <c r="I61" s="195">
        <f t="shared" ref="I61:I99" si="16">H61*$O$7</f>
        <v>495.2639999999999</v>
      </c>
      <c r="J61" s="195">
        <v>25</v>
      </c>
      <c r="K61" s="159"/>
      <c r="L61" s="148" t="s">
        <v>469</v>
      </c>
      <c r="M61" s="196" t="str">
        <f>IF(K61="","-",K61/250)</f>
        <v>-</v>
      </c>
      <c r="N61" s="197">
        <f t="shared" si="10"/>
        <v>0</v>
      </c>
      <c r="O61" s="197">
        <f t="shared" si="14"/>
        <v>0</v>
      </c>
      <c r="P61" s="197">
        <f t="shared" si="12"/>
        <v>0</v>
      </c>
      <c r="Q61" s="174" t="s">
        <v>345</v>
      </c>
      <c r="R61" s="174" t="s">
        <v>346</v>
      </c>
      <c r="S61" s="198" t="s">
        <v>413</v>
      </c>
      <c r="U61" s="184"/>
      <c r="V61" s="23"/>
      <c r="W61" s="185"/>
      <c r="X61" s="188"/>
      <c r="Y61" s="185"/>
    </row>
    <row r="62" spans="1:25" s="66" customFormat="1" ht="15.6" customHeight="1">
      <c r="A62" s="172" t="s">
        <v>776</v>
      </c>
      <c r="B62" s="59"/>
      <c r="C62" s="59" t="s">
        <v>835</v>
      </c>
      <c r="D62" s="210" t="s">
        <v>336</v>
      </c>
      <c r="E62" s="155" t="s">
        <v>575</v>
      </c>
      <c r="F62" s="60" t="s">
        <v>71</v>
      </c>
      <c r="G62" s="61" t="s">
        <v>43</v>
      </c>
      <c r="H62" s="62">
        <v>3.63</v>
      </c>
      <c r="I62" s="158">
        <f t="shared" ref="I62" si="17">H62*$O$7</f>
        <v>466.96319999999992</v>
      </c>
      <c r="J62" s="158">
        <v>25</v>
      </c>
      <c r="K62" s="175"/>
      <c r="L62" s="132" t="s">
        <v>47</v>
      </c>
      <c r="M62" s="64" t="str">
        <f>IF(K62="","-",K62/J62)</f>
        <v>-</v>
      </c>
      <c r="N62" s="65">
        <f t="shared" ref="N62" si="18">H62*K62</f>
        <v>0</v>
      </c>
      <c r="O62" s="65">
        <f t="shared" si="14"/>
        <v>0</v>
      </c>
      <c r="P62" s="65">
        <f t="shared" si="12"/>
        <v>0</v>
      </c>
      <c r="Q62" s="59" t="s">
        <v>341</v>
      </c>
      <c r="R62" s="174" t="s">
        <v>346</v>
      </c>
      <c r="S62" s="198" t="s">
        <v>413</v>
      </c>
      <c r="U62" s="184"/>
      <c r="V62" s="23"/>
      <c r="W62" s="185"/>
      <c r="X62" s="188"/>
      <c r="Y62" s="185"/>
    </row>
    <row r="63" spans="1:25" s="66" customFormat="1" ht="15.6" hidden="1" customHeight="1">
      <c r="A63" s="172">
        <v>0</v>
      </c>
      <c r="B63" s="174" t="s">
        <v>473</v>
      </c>
      <c r="C63" s="174" t="s">
        <v>472</v>
      </c>
      <c r="D63" s="146" t="s">
        <v>336</v>
      </c>
      <c r="E63" s="152" t="s">
        <v>817</v>
      </c>
      <c r="F63" s="192" t="s">
        <v>71</v>
      </c>
      <c r="G63" s="193" t="s">
        <v>43</v>
      </c>
      <c r="H63" s="194">
        <v>4.33</v>
      </c>
      <c r="I63" s="195">
        <f t="shared" si="16"/>
        <v>557.01119999999992</v>
      </c>
      <c r="J63" s="195">
        <v>25</v>
      </c>
      <c r="K63" s="159"/>
      <c r="L63" s="148" t="s">
        <v>469</v>
      </c>
      <c r="M63" s="196" t="str">
        <f>IF(K63="","-",K63/275)</f>
        <v>-</v>
      </c>
      <c r="N63" s="197">
        <f t="shared" ref="N63:N100" si="19">H63*K63</f>
        <v>0</v>
      </c>
      <c r="O63" s="197">
        <f t="shared" si="14"/>
        <v>0</v>
      </c>
      <c r="P63" s="197">
        <f t="shared" si="12"/>
        <v>0</v>
      </c>
      <c r="Q63" s="174" t="s">
        <v>347</v>
      </c>
      <c r="R63" s="174" t="s">
        <v>348</v>
      </c>
      <c r="S63" s="198" t="s">
        <v>349</v>
      </c>
      <c r="U63" s="184"/>
      <c r="V63" s="23"/>
      <c r="W63" s="185"/>
      <c r="X63" s="188"/>
      <c r="Y63" s="185"/>
    </row>
    <row r="64" spans="1:25" s="66" customFormat="1" ht="15.6" hidden="1" customHeight="1">
      <c r="A64" s="172">
        <v>0</v>
      </c>
      <c r="B64" s="151"/>
      <c r="C64" s="151" t="s">
        <v>483</v>
      </c>
      <c r="D64" s="146" t="s">
        <v>336</v>
      </c>
      <c r="E64" s="149" t="s">
        <v>678</v>
      </c>
      <c r="F64" s="152" t="s">
        <v>488</v>
      </c>
      <c r="G64" s="153" t="s">
        <v>43</v>
      </c>
      <c r="H64" s="154">
        <v>5.05</v>
      </c>
      <c r="I64" s="147">
        <f>H64*$P$7</f>
        <v>0</v>
      </c>
      <c r="J64" s="147">
        <v>25</v>
      </c>
      <c r="K64" s="159"/>
      <c r="L64" s="148" t="s">
        <v>469</v>
      </c>
      <c r="M64" s="160" t="str">
        <f>IF(K64="","-",K64/250)</f>
        <v>-</v>
      </c>
      <c r="N64" s="161">
        <f>H64*K64</f>
        <v>0</v>
      </c>
      <c r="O64" s="197">
        <f t="shared" si="14"/>
        <v>0</v>
      </c>
      <c r="P64" s="161">
        <f t="shared" si="12"/>
        <v>0</v>
      </c>
      <c r="Q64" s="151" t="s">
        <v>345</v>
      </c>
      <c r="R64" s="151" t="s">
        <v>650</v>
      </c>
      <c r="S64" s="162" t="s">
        <v>649</v>
      </c>
      <c r="U64" s="184"/>
      <c r="V64" s="23"/>
      <c r="W64" s="185"/>
      <c r="X64" s="188"/>
      <c r="Y64" s="185"/>
    </row>
    <row r="65" spans="1:26" s="66" customFormat="1" ht="15.6" hidden="1" customHeight="1">
      <c r="A65" s="172">
        <v>0</v>
      </c>
      <c r="B65" s="174"/>
      <c r="C65" s="174" t="s">
        <v>513</v>
      </c>
      <c r="D65" s="146" t="s">
        <v>336</v>
      </c>
      <c r="E65" s="152" t="s">
        <v>576</v>
      </c>
      <c r="F65" s="192" t="s">
        <v>546</v>
      </c>
      <c r="G65" s="193" t="s">
        <v>43</v>
      </c>
      <c r="H65" s="194">
        <v>4.1100000000000003</v>
      </c>
      <c r="I65" s="195">
        <f t="shared" si="16"/>
        <v>528.71039999999994</v>
      </c>
      <c r="J65" s="195">
        <v>40</v>
      </c>
      <c r="K65" s="159"/>
      <c r="L65" s="148" t="s">
        <v>469</v>
      </c>
      <c r="M65" s="196" t="str">
        <f>IF(K65="","-",K65/J65)</f>
        <v>-</v>
      </c>
      <c r="N65" s="197">
        <f>H65*K65</f>
        <v>0</v>
      </c>
      <c r="O65" s="197">
        <v>0</v>
      </c>
      <c r="P65" s="197">
        <f t="shared" si="12"/>
        <v>0</v>
      </c>
      <c r="Q65" s="174" t="s">
        <v>350</v>
      </c>
      <c r="R65" s="174" t="s">
        <v>351</v>
      </c>
      <c r="S65" s="198" t="s">
        <v>414</v>
      </c>
      <c r="U65" s="184"/>
      <c r="V65" s="23"/>
      <c r="W65" s="185"/>
      <c r="X65" s="188"/>
      <c r="Y65" s="185"/>
    </row>
    <row r="66" spans="1:26" s="66" customFormat="1" ht="15.6" hidden="1" customHeight="1">
      <c r="A66" s="172">
        <v>0</v>
      </c>
      <c r="B66" s="151" t="s">
        <v>62</v>
      </c>
      <c r="C66" s="151" t="s">
        <v>63</v>
      </c>
      <c r="D66" s="146" t="s">
        <v>336</v>
      </c>
      <c r="E66" s="152" t="s">
        <v>576</v>
      </c>
      <c r="F66" s="152" t="s">
        <v>42</v>
      </c>
      <c r="G66" s="153" t="s">
        <v>43</v>
      </c>
      <c r="H66" s="154">
        <v>4.9000000000000004</v>
      </c>
      <c r="I66" s="147">
        <f t="shared" si="16"/>
        <v>630.33600000000001</v>
      </c>
      <c r="J66" s="147">
        <v>25</v>
      </c>
      <c r="K66" s="159"/>
      <c r="L66" s="148" t="s">
        <v>469</v>
      </c>
      <c r="M66" s="160" t="str">
        <f>IF(K66="","-",K66/250)</f>
        <v>-</v>
      </c>
      <c r="N66" s="161">
        <f t="shared" si="19"/>
        <v>0</v>
      </c>
      <c r="O66" s="197">
        <f t="shared" ref="O66:O69" si="20">IF(K66&lt;50,H66*K66*0.05,0)</f>
        <v>0</v>
      </c>
      <c r="P66" s="161">
        <f t="shared" si="12"/>
        <v>0</v>
      </c>
      <c r="Q66" s="151" t="s">
        <v>350</v>
      </c>
      <c r="R66" s="151" t="s">
        <v>351</v>
      </c>
      <c r="S66" s="162" t="s">
        <v>414</v>
      </c>
      <c r="U66" s="184"/>
      <c r="V66" s="23"/>
      <c r="W66" s="185"/>
      <c r="X66" s="188"/>
      <c r="Y66" s="185"/>
    </row>
    <row r="67" spans="1:26" s="66" customFormat="1" ht="15.6" hidden="1" customHeight="1">
      <c r="A67" s="172">
        <v>0</v>
      </c>
      <c r="B67" s="151" t="s">
        <v>64</v>
      </c>
      <c r="C67" s="151" t="s">
        <v>65</v>
      </c>
      <c r="D67" s="146" t="s">
        <v>336</v>
      </c>
      <c r="E67" s="152" t="s">
        <v>577</v>
      </c>
      <c r="F67" s="152" t="s">
        <v>42</v>
      </c>
      <c r="G67" s="153" t="s">
        <v>43</v>
      </c>
      <c r="H67" s="154">
        <v>2.5999999999999996</v>
      </c>
      <c r="I67" s="147">
        <f t="shared" si="16"/>
        <v>334.46399999999994</v>
      </c>
      <c r="J67" s="147">
        <v>25</v>
      </c>
      <c r="K67" s="159"/>
      <c r="L67" s="148" t="s">
        <v>469</v>
      </c>
      <c r="M67" s="160" t="str">
        <f>IF(K67="","-",K67/250)</f>
        <v>-</v>
      </c>
      <c r="N67" s="161">
        <f t="shared" si="19"/>
        <v>0</v>
      </c>
      <c r="O67" s="197">
        <f t="shared" si="20"/>
        <v>0</v>
      </c>
      <c r="P67" s="161">
        <f t="shared" si="12"/>
        <v>0</v>
      </c>
      <c r="Q67" s="151" t="s">
        <v>352</v>
      </c>
      <c r="R67" s="151" t="s">
        <v>353</v>
      </c>
      <c r="S67" s="162" t="s">
        <v>415</v>
      </c>
      <c r="U67" s="184"/>
      <c r="V67" s="23"/>
      <c r="W67" s="185"/>
      <c r="X67" s="188"/>
      <c r="Y67" s="185"/>
    </row>
    <row r="68" spans="1:26" s="169" customFormat="1" ht="15.6" customHeight="1">
      <c r="A68" s="172">
        <v>75</v>
      </c>
      <c r="B68" s="59" t="s">
        <v>66</v>
      </c>
      <c r="C68" s="59" t="s">
        <v>662</v>
      </c>
      <c r="D68" s="156" t="s">
        <v>336</v>
      </c>
      <c r="E68" s="155" t="s">
        <v>577</v>
      </c>
      <c r="F68" s="60" t="s">
        <v>71</v>
      </c>
      <c r="G68" s="61" t="s">
        <v>68</v>
      </c>
      <c r="H68" s="62">
        <v>3.07</v>
      </c>
      <c r="I68" s="158">
        <f t="shared" si="16"/>
        <v>394.92479999999995</v>
      </c>
      <c r="J68" s="158">
        <v>25</v>
      </c>
      <c r="K68" s="175"/>
      <c r="L68" s="132" t="s">
        <v>47</v>
      </c>
      <c r="M68" s="64" t="str">
        <f>IF(K68="","-",K68/J68)</f>
        <v>-</v>
      </c>
      <c r="N68" s="65">
        <f t="shared" si="19"/>
        <v>0</v>
      </c>
      <c r="O68" s="65">
        <f t="shared" si="20"/>
        <v>0</v>
      </c>
      <c r="P68" s="65">
        <f t="shared" si="12"/>
        <v>0</v>
      </c>
      <c r="Q68" s="59" t="s">
        <v>352</v>
      </c>
      <c r="R68" s="59" t="s">
        <v>353</v>
      </c>
      <c r="S68" s="157" t="s">
        <v>415</v>
      </c>
      <c r="U68" s="184"/>
      <c r="V68" s="23"/>
      <c r="W68" s="185"/>
      <c r="X68" s="188"/>
      <c r="Y68" s="185"/>
      <c r="Z68" s="66"/>
    </row>
    <row r="69" spans="1:26" s="66" customFormat="1" ht="15.6" hidden="1" customHeight="1">
      <c r="A69" s="172">
        <v>0</v>
      </c>
      <c r="B69" s="151" t="s">
        <v>468</v>
      </c>
      <c r="C69" s="151" t="s">
        <v>676</v>
      </c>
      <c r="D69" s="146" t="s">
        <v>336</v>
      </c>
      <c r="E69" s="149" t="s">
        <v>679</v>
      </c>
      <c r="F69" s="152" t="s">
        <v>488</v>
      </c>
      <c r="G69" s="153" t="s">
        <v>43</v>
      </c>
      <c r="H69" s="154">
        <v>5.05</v>
      </c>
      <c r="I69" s="147">
        <f t="shared" si="16"/>
        <v>649.63199999999995</v>
      </c>
      <c r="J69" s="147">
        <v>25</v>
      </c>
      <c r="K69" s="159"/>
      <c r="L69" s="148" t="s">
        <v>469</v>
      </c>
      <c r="M69" s="160" t="str">
        <f>IF(K69="","-",K69/250)</f>
        <v>-</v>
      </c>
      <c r="N69" s="161">
        <f>H69*K69</f>
        <v>0</v>
      </c>
      <c r="O69" s="197">
        <f t="shared" si="20"/>
        <v>0</v>
      </c>
      <c r="P69" s="161">
        <f t="shared" si="12"/>
        <v>0</v>
      </c>
      <c r="Q69" s="151" t="s">
        <v>345</v>
      </c>
      <c r="R69" s="151" t="s">
        <v>677</v>
      </c>
      <c r="S69" s="162" t="s">
        <v>649</v>
      </c>
      <c r="U69" s="184"/>
      <c r="V69" s="23"/>
      <c r="W69" s="185"/>
      <c r="X69" s="188"/>
      <c r="Y69" s="185"/>
    </row>
    <row r="70" spans="1:26" s="66" customFormat="1" ht="15.6" hidden="1" customHeight="1">
      <c r="A70" s="172">
        <v>0</v>
      </c>
      <c r="B70" s="151"/>
      <c r="C70" s="151" t="s">
        <v>514</v>
      </c>
      <c r="D70" s="146" t="s">
        <v>336</v>
      </c>
      <c r="E70" s="152" t="s">
        <v>578</v>
      </c>
      <c r="F70" s="152" t="s">
        <v>546</v>
      </c>
      <c r="G70" s="153" t="s">
        <v>43</v>
      </c>
      <c r="H70" s="154">
        <v>2.97</v>
      </c>
      <c r="I70" s="147">
        <f t="shared" si="16"/>
        <v>382.06079999999997</v>
      </c>
      <c r="J70" s="147">
        <v>40</v>
      </c>
      <c r="K70" s="159"/>
      <c r="L70" s="148" t="s">
        <v>469</v>
      </c>
      <c r="M70" s="160" t="str">
        <f>IF(K70="","-",K70/J70)</f>
        <v>-</v>
      </c>
      <c r="N70" s="161">
        <f>H70*K70</f>
        <v>0</v>
      </c>
      <c r="O70" s="197">
        <v>0</v>
      </c>
      <c r="P70" s="161">
        <f t="shared" si="12"/>
        <v>0</v>
      </c>
      <c r="Q70" s="151" t="s">
        <v>345</v>
      </c>
      <c r="R70" s="151" t="s">
        <v>354</v>
      </c>
      <c r="S70" s="162" t="s">
        <v>416</v>
      </c>
      <c r="U70" s="184"/>
      <c r="V70" s="23"/>
      <c r="W70" s="185"/>
      <c r="X70" s="188"/>
      <c r="Y70" s="185"/>
    </row>
    <row r="71" spans="1:26" s="66" customFormat="1" ht="15.6" customHeight="1">
      <c r="A71" s="172" t="s">
        <v>776</v>
      </c>
      <c r="B71" s="59"/>
      <c r="C71" s="59" t="s">
        <v>836</v>
      </c>
      <c r="D71" s="210" t="s">
        <v>336</v>
      </c>
      <c r="E71" s="155" t="s">
        <v>578</v>
      </c>
      <c r="F71" s="60" t="s">
        <v>71</v>
      </c>
      <c r="G71" s="138" t="s">
        <v>43</v>
      </c>
      <c r="H71" s="62">
        <v>3.63</v>
      </c>
      <c r="I71" s="158">
        <f t="shared" ref="I71" si="21">H71*$O$7</f>
        <v>466.96319999999992</v>
      </c>
      <c r="J71" s="158">
        <v>25</v>
      </c>
      <c r="K71" s="175"/>
      <c r="L71" s="132" t="s">
        <v>47</v>
      </c>
      <c r="M71" s="196" t="str">
        <f>IF(K71="","-",K71/275)</f>
        <v>-</v>
      </c>
      <c r="N71" s="65">
        <f t="shared" ref="N71" si="22">H71*K71</f>
        <v>0</v>
      </c>
      <c r="O71" s="65">
        <f t="shared" ref="O71:O75" si="23">IF(K71&lt;50,H71*K71*0.05,0)</f>
        <v>0</v>
      </c>
      <c r="P71" s="65">
        <f t="shared" ref="P71" si="24">N71+O71</f>
        <v>0</v>
      </c>
      <c r="Q71" s="174" t="s">
        <v>345</v>
      </c>
      <c r="R71" s="174" t="s">
        <v>354</v>
      </c>
      <c r="S71" s="198" t="s">
        <v>416</v>
      </c>
      <c r="U71" s="184"/>
      <c r="V71" s="23"/>
      <c r="W71" s="185"/>
      <c r="X71" s="188"/>
      <c r="Y71" s="185"/>
    </row>
    <row r="72" spans="1:26" s="66" customFormat="1" ht="15.6" hidden="1" customHeight="1">
      <c r="A72" s="172">
        <v>0</v>
      </c>
      <c r="B72" s="174" t="s">
        <v>69</v>
      </c>
      <c r="C72" s="174" t="s">
        <v>70</v>
      </c>
      <c r="D72" s="146" t="s">
        <v>336</v>
      </c>
      <c r="E72" s="152" t="s">
        <v>578</v>
      </c>
      <c r="F72" s="192" t="s">
        <v>71</v>
      </c>
      <c r="G72" s="193" t="s">
        <v>68</v>
      </c>
      <c r="H72" s="194">
        <v>3.07</v>
      </c>
      <c r="I72" s="195">
        <f t="shared" si="16"/>
        <v>394.92479999999995</v>
      </c>
      <c r="J72" s="195">
        <v>25</v>
      </c>
      <c r="K72" s="159"/>
      <c r="L72" s="148" t="s">
        <v>469</v>
      </c>
      <c r="M72" s="196" t="str">
        <f>IF(K72="","-",K72/275)</f>
        <v>-</v>
      </c>
      <c r="N72" s="197">
        <f t="shared" si="19"/>
        <v>0</v>
      </c>
      <c r="O72" s="197">
        <f t="shared" si="23"/>
        <v>0</v>
      </c>
      <c r="P72" s="197">
        <f t="shared" si="12"/>
        <v>0</v>
      </c>
      <c r="Q72" s="174" t="s">
        <v>345</v>
      </c>
      <c r="R72" s="174" t="s">
        <v>354</v>
      </c>
      <c r="S72" s="198" t="s">
        <v>416</v>
      </c>
      <c r="U72" s="184"/>
      <c r="V72" s="23"/>
      <c r="W72" s="185"/>
      <c r="X72" s="188"/>
      <c r="Y72" s="185"/>
    </row>
    <row r="73" spans="1:26" s="66" customFormat="1" ht="15.6" hidden="1" customHeight="1">
      <c r="A73" s="172">
        <v>0</v>
      </c>
      <c r="B73" s="151" t="s">
        <v>72</v>
      </c>
      <c r="C73" s="151" t="s">
        <v>73</v>
      </c>
      <c r="D73" s="146" t="s">
        <v>336</v>
      </c>
      <c r="E73" s="152" t="s">
        <v>578</v>
      </c>
      <c r="F73" s="152" t="s">
        <v>42</v>
      </c>
      <c r="G73" s="153" t="s">
        <v>43</v>
      </c>
      <c r="H73" s="154">
        <v>3.85</v>
      </c>
      <c r="I73" s="147">
        <f t="shared" si="16"/>
        <v>495.26399999999995</v>
      </c>
      <c r="J73" s="147">
        <v>25</v>
      </c>
      <c r="K73" s="159"/>
      <c r="L73" s="148" t="s">
        <v>469</v>
      </c>
      <c r="M73" s="160" t="str">
        <f>IF(K73="","-",K73/250)</f>
        <v>-</v>
      </c>
      <c r="N73" s="161">
        <f t="shared" si="19"/>
        <v>0</v>
      </c>
      <c r="O73" s="197">
        <f t="shared" si="23"/>
        <v>0</v>
      </c>
      <c r="P73" s="161">
        <f t="shared" si="12"/>
        <v>0</v>
      </c>
      <c r="Q73" s="151" t="s">
        <v>345</v>
      </c>
      <c r="R73" s="151" t="s">
        <v>354</v>
      </c>
      <c r="S73" s="162" t="s">
        <v>416</v>
      </c>
      <c r="U73" s="184"/>
      <c r="V73" s="23"/>
      <c r="W73" s="185"/>
      <c r="X73" s="188"/>
      <c r="Y73" s="185"/>
    </row>
    <row r="74" spans="1:26" s="66" customFormat="1" ht="15.6" customHeight="1">
      <c r="A74" s="172">
        <v>5</v>
      </c>
      <c r="B74" s="59" t="s">
        <v>72</v>
      </c>
      <c r="C74" s="59" t="s">
        <v>74</v>
      </c>
      <c r="D74" s="210" t="s">
        <v>336</v>
      </c>
      <c r="E74" s="155" t="s">
        <v>578</v>
      </c>
      <c r="F74" s="60" t="s">
        <v>42</v>
      </c>
      <c r="G74" s="61" t="s">
        <v>43</v>
      </c>
      <c r="H74" s="62">
        <v>3.85</v>
      </c>
      <c r="I74" s="158">
        <f t="shared" si="16"/>
        <v>495.26399999999995</v>
      </c>
      <c r="J74" s="158">
        <v>25</v>
      </c>
      <c r="K74" s="175"/>
      <c r="L74" s="132" t="s">
        <v>47</v>
      </c>
      <c r="M74" s="64" t="str">
        <f>IF(K74="","-",K74/250)</f>
        <v>-</v>
      </c>
      <c r="N74" s="65">
        <f t="shared" si="19"/>
        <v>0</v>
      </c>
      <c r="O74" s="65">
        <f t="shared" si="23"/>
        <v>0</v>
      </c>
      <c r="P74" s="65">
        <f t="shared" si="12"/>
        <v>0</v>
      </c>
      <c r="Q74" s="59" t="s">
        <v>345</v>
      </c>
      <c r="R74" s="59" t="s">
        <v>354</v>
      </c>
      <c r="S74" s="157" t="s">
        <v>416</v>
      </c>
      <c r="U74" s="184"/>
      <c r="V74" s="23"/>
      <c r="W74" s="185"/>
      <c r="X74" s="188"/>
      <c r="Y74" s="185"/>
    </row>
    <row r="75" spans="1:26" s="66" customFormat="1" ht="15.6" hidden="1" customHeight="1">
      <c r="A75" s="172">
        <v>0</v>
      </c>
      <c r="B75" s="151" t="s">
        <v>72</v>
      </c>
      <c r="C75" s="151" t="s">
        <v>75</v>
      </c>
      <c r="D75" s="146" t="s">
        <v>336</v>
      </c>
      <c r="E75" s="152" t="s">
        <v>578</v>
      </c>
      <c r="F75" s="152" t="s">
        <v>42</v>
      </c>
      <c r="G75" s="153" t="s">
        <v>68</v>
      </c>
      <c r="H75" s="154">
        <v>3.85</v>
      </c>
      <c r="I75" s="147">
        <f t="shared" si="16"/>
        <v>495.26399999999995</v>
      </c>
      <c r="J75" s="147">
        <v>25</v>
      </c>
      <c r="K75" s="159"/>
      <c r="L75" s="148" t="s">
        <v>469</v>
      </c>
      <c r="M75" s="160" t="str">
        <f>IF(K75="","-",K75/250)</f>
        <v>-</v>
      </c>
      <c r="N75" s="161">
        <f t="shared" si="19"/>
        <v>0</v>
      </c>
      <c r="O75" s="197">
        <f t="shared" si="23"/>
        <v>0</v>
      </c>
      <c r="P75" s="161">
        <f t="shared" si="12"/>
        <v>0</v>
      </c>
      <c r="Q75" s="151" t="s">
        <v>345</v>
      </c>
      <c r="R75" s="151" t="s">
        <v>354</v>
      </c>
      <c r="S75" s="162" t="s">
        <v>416</v>
      </c>
      <c r="U75" s="184"/>
      <c r="V75" s="23"/>
      <c r="W75" s="185"/>
      <c r="X75" s="188"/>
      <c r="Y75" s="185"/>
    </row>
    <row r="76" spans="1:26" s="66" customFormat="1" ht="15.6" hidden="1" customHeight="1">
      <c r="A76" s="172">
        <v>0</v>
      </c>
      <c r="B76" s="151" t="s">
        <v>76</v>
      </c>
      <c r="C76" s="151" t="s">
        <v>77</v>
      </c>
      <c r="D76" s="146" t="s">
        <v>336</v>
      </c>
      <c r="E76" s="152" t="s">
        <v>578</v>
      </c>
      <c r="F76" s="152" t="s">
        <v>67</v>
      </c>
      <c r="G76" s="153" t="s">
        <v>68</v>
      </c>
      <c r="H76" s="154">
        <v>4.54</v>
      </c>
      <c r="I76" s="147">
        <f t="shared" si="16"/>
        <v>584.02559999999994</v>
      </c>
      <c r="J76" s="147">
        <v>40</v>
      </c>
      <c r="K76" s="159"/>
      <c r="L76" s="148" t="s">
        <v>469</v>
      </c>
      <c r="M76" s="160" t="str">
        <f>IF(K76="","-",K76/J76)</f>
        <v>-</v>
      </c>
      <c r="N76" s="161">
        <f>H76*K76</f>
        <v>0</v>
      </c>
      <c r="O76" s="161">
        <v>0</v>
      </c>
      <c r="P76" s="161">
        <f t="shared" si="12"/>
        <v>0</v>
      </c>
      <c r="Q76" s="151" t="s">
        <v>345</v>
      </c>
      <c r="R76" s="151" t="s">
        <v>354</v>
      </c>
      <c r="S76" s="162" t="s">
        <v>416</v>
      </c>
      <c r="U76" s="184"/>
      <c r="V76" s="23"/>
      <c r="W76" s="185"/>
      <c r="X76" s="188"/>
      <c r="Y76" s="185"/>
    </row>
    <row r="77" spans="1:26" s="66" customFormat="1" ht="15.6" customHeight="1">
      <c r="A77" s="172">
        <v>3</v>
      </c>
      <c r="B77" s="136"/>
      <c r="C77" s="136" t="s">
        <v>485</v>
      </c>
      <c r="D77" s="210" t="s">
        <v>336</v>
      </c>
      <c r="E77" s="167" t="s">
        <v>578</v>
      </c>
      <c r="F77" s="167" t="s">
        <v>625</v>
      </c>
      <c r="G77" s="138" t="s">
        <v>43</v>
      </c>
      <c r="H77" s="139">
        <v>10.5</v>
      </c>
      <c r="I77" s="63">
        <f t="shared" si="16"/>
        <v>1350.7199999999998</v>
      </c>
      <c r="J77" s="63">
        <v>10</v>
      </c>
      <c r="K77" s="175"/>
      <c r="L77" s="132" t="s">
        <v>47</v>
      </c>
      <c r="M77" s="173" t="str">
        <f>IF(K77="","-",K77/150)</f>
        <v>-</v>
      </c>
      <c r="N77" s="205">
        <f>H77*K77</f>
        <v>0</v>
      </c>
      <c r="O77" s="205">
        <v>0</v>
      </c>
      <c r="P77" s="205">
        <f t="shared" si="12"/>
        <v>0</v>
      </c>
      <c r="Q77" s="136" t="s">
        <v>345</v>
      </c>
      <c r="R77" s="136" t="s">
        <v>354</v>
      </c>
      <c r="S77" s="206" t="s">
        <v>416</v>
      </c>
      <c r="U77" s="184"/>
      <c r="V77" s="23"/>
      <c r="W77" s="185"/>
      <c r="X77" s="188"/>
      <c r="Y77" s="185"/>
    </row>
    <row r="78" spans="1:26" s="66" customFormat="1" ht="15.6" hidden="1" customHeight="1">
      <c r="A78" s="172">
        <v>0</v>
      </c>
      <c r="B78" s="151" t="s">
        <v>78</v>
      </c>
      <c r="C78" s="151" t="s">
        <v>79</v>
      </c>
      <c r="D78" s="146" t="s">
        <v>336</v>
      </c>
      <c r="E78" s="152" t="s">
        <v>579</v>
      </c>
      <c r="F78" s="152" t="s">
        <v>80</v>
      </c>
      <c r="G78" s="153" t="s">
        <v>43</v>
      </c>
      <c r="H78" s="154">
        <v>1.7</v>
      </c>
      <c r="I78" s="147">
        <f t="shared" si="16"/>
        <v>218.68799999999996</v>
      </c>
      <c r="J78" s="147">
        <v>84</v>
      </c>
      <c r="K78" s="159"/>
      <c r="L78" s="148" t="s">
        <v>469</v>
      </c>
      <c r="M78" s="160" t="str">
        <f>IF(K78="","-",K78/84)</f>
        <v>-</v>
      </c>
      <c r="N78" s="161">
        <f t="shared" si="19"/>
        <v>0</v>
      </c>
      <c r="O78" s="161" t="s">
        <v>81</v>
      </c>
      <c r="P78" s="161">
        <f>N78</f>
        <v>0</v>
      </c>
      <c r="Q78" s="151" t="s">
        <v>341</v>
      </c>
      <c r="R78" s="151" t="s">
        <v>355</v>
      </c>
      <c r="S78" s="162" t="s">
        <v>417</v>
      </c>
      <c r="U78" s="184"/>
      <c r="V78" s="23"/>
      <c r="W78" s="185"/>
      <c r="X78" s="188"/>
      <c r="Y78" s="185"/>
    </row>
    <row r="79" spans="1:26" s="66" customFormat="1" ht="15.6" hidden="1" customHeight="1">
      <c r="A79" s="172">
        <v>0</v>
      </c>
      <c r="B79" s="151" t="s">
        <v>82</v>
      </c>
      <c r="C79" s="151" t="s">
        <v>83</v>
      </c>
      <c r="D79" s="146" t="s">
        <v>336</v>
      </c>
      <c r="E79" s="152" t="s">
        <v>580</v>
      </c>
      <c r="F79" s="152" t="s">
        <v>42</v>
      </c>
      <c r="G79" s="153" t="s">
        <v>43</v>
      </c>
      <c r="H79" s="154">
        <v>3.8899999999999997</v>
      </c>
      <c r="I79" s="147">
        <f t="shared" si="16"/>
        <v>500.4095999999999</v>
      </c>
      <c r="J79" s="147">
        <v>25</v>
      </c>
      <c r="K79" s="159"/>
      <c r="L79" s="148" t="s">
        <v>469</v>
      </c>
      <c r="M79" s="160" t="str">
        <f>IF(K79="","-",K79/250)</f>
        <v>-</v>
      </c>
      <c r="N79" s="161">
        <f>H79*K79</f>
        <v>0</v>
      </c>
      <c r="O79" s="197">
        <f>IF(K79&lt;50,H79*K79*0.05,0)</f>
        <v>0</v>
      </c>
      <c r="P79" s="161">
        <f>N79+O79</f>
        <v>0</v>
      </c>
      <c r="Q79" s="151" t="s">
        <v>356</v>
      </c>
      <c r="R79" s="151" t="s">
        <v>357</v>
      </c>
      <c r="S79" s="162" t="s">
        <v>418</v>
      </c>
      <c r="U79" s="184"/>
      <c r="V79" s="23"/>
      <c r="W79" s="185"/>
      <c r="X79" s="188"/>
      <c r="Y79" s="185"/>
    </row>
    <row r="80" spans="1:26" s="66" customFormat="1" ht="15.6" hidden="1" customHeight="1">
      <c r="A80" s="172">
        <v>0</v>
      </c>
      <c r="B80" s="59" t="s">
        <v>84</v>
      </c>
      <c r="C80" s="59" t="s">
        <v>85</v>
      </c>
      <c r="D80" s="156" t="s">
        <v>336</v>
      </c>
      <c r="E80" s="155" t="s">
        <v>580</v>
      </c>
      <c r="F80" s="60" t="s">
        <v>80</v>
      </c>
      <c r="G80" s="61" t="s">
        <v>43</v>
      </c>
      <c r="H80" s="62">
        <v>1.7</v>
      </c>
      <c r="I80" s="158">
        <f t="shared" si="16"/>
        <v>218.68799999999996</v>
      </c>
      <c r="J80" s="158">
        <v>84</v>
      </c>
      <c r="K80" s="175"/>
      <c r="L80" s="132" t="s">
        <v>47</v>
      </c>
      <c r="M80" s="64" t="str">
        <f>IF(K80="","-",K80/84)</f>
        <v>-</v>
      </c>
      <c r="N80" s="65">
        <f t="shared" si="19"/>
        <v>0</v>
      </c>
      <c r="O80" s="65" t="s">
        <v>81</v>
      </c>
      <c r="P80" s="65">
        <f>N80</f>
        <v>0</v>
      </c>
      <c r="Q80" s="59" t="s">
        <v>356</v>
      </c>
      <c r="R80" s="59" t="s">
        <v>357</v>
      </c>
      <c r="S80" s="157" t="s">
        <v>418</v>
      </c>
      <c r="U80" s="184"/>
      <c r="V80" s="23"/>
      <c r="W80" s="185"/>
      <c r="X80" s="188"/>
      <c r="Y80" s="185"/>
    </row>
    <row r="81" spans="1:25" s="66" customFormat="1" ht="15.6" hidden="1" customHeight="1">
      <c r="A81" s="172">
        <v>0</v>
      </c>
      <c r="B81" s="151" t="s">
        <v>86</v>
      </c>
      <c r="C81" s="151" t="s">
        <v>87</v>
      </c>
      <c r="D81" s="146" t="s">
        <v>336</v>
      </c>
      <c r="E81" s="152" t="s">
        <v>581</v>
      </c>
      <c r="F81" s="152" t="s">
        <v>42</v>
      </c>
      <c r="G81" s="153" t="s">
        <v>68</v>
      </c>
      <c r="H81" s="154">
        <v>3.4699999999999998</v>
      </c>
      <c r="I81" s="147">
        <f t="shared" si="16"/>
        <v>446.38079999999991</v>
      </c>
      <c r="J81" s="147">
        <v>25</v>
      </c>
      <c r="K81" s="159"/>
      <c r="L81" s="148" t="s">
        <v>469</v>
      </c>
      <c r="M81" s="160" t="str">
        <f>IF(K81="","-",K81/250)</f>
        <v>-</v>
      </c>
      <c r="N81" s="161">
        <f>H81*K81</f>
        <v>0</v>
      </c>
      <c r="O81" s="197">
        <f>IF(K81&lt;50,H81*K81*0.05,0)</f>
        <v>0</v>
      </c>
      <c r="P81" s="161">
        <f>N81+O81</f>
        <v>0</v>
      </c>
      <c r="Q81" s="151" t="s">
        <v>345</v>
      </c>
      <c r="R81" s="151" t="s">
        <v>358</v>
      </c>
      <c r="S81" s="162" t="s">
        <v>419</v>
      </c>
      <c r="U81" s="184"/>
      <c r="V81" s="23"/>
      <c r="W81" s="185"/>
      <c r="X81" s="188"/>
      <c r="Y81" s="185"/>
    </row>
    <row r="82" spans="1:25" s="66" customFormat="1" ht="15.6" customHeight="1">
      <c r="A82" s="172" t="s">
        <v>776</v>
      </c>
      <c r="B82" s="59" t="s">
        <v>88</v>
      </c>
      <c r="C82" s="59" t="s">
        <v>89</v>
      </c>
      <c r="D82" s="156" t="s">
        <v>336</v>
      </c>
      <c r="E82" s="155" t="s">
        <v>581</v>
      </c>
      <c r="F82" s="60" t="s">
        <v>67</v>
      </c>
      <c r="G82" s="61" t="s">
        <v>68</v>
      </c>
      <c r="H82" s="62">
        <v>3.26</v>
      </c>
      <c r="I82" s="158">
        <f t="shared" si="16"/>
        <v>419.36639999999994</v>
      </c>
      <c r="J82" s="158">
        <v>40</v>
      </c>
      <c r="K82" s="175"/>
      <c r="L82" s="132" t="s">
        <v>47</v>
      </c>
      <c r="M82" s="64" t="str">
        <f>IF(K82="","-",K82/J82)</f>
        <v>-</v>
      </c>
      <c r="N82" s="65">
        <f>H82*K82</f>
        <v>0</v>
      </c>
      <c r="O82" s="65">
        <v>0</v>
      </c>
      <c r="P82" s="65">
        <f>N82+O82</f>
        <v>0</v>
      </c>
      <c r="Q82" s="59" t="s">
        <v>345</v>
      </c>
      <c r="R82" s="59" t="s">
        <v>358</v>
      </c>
      <c r="S82" s="157" t="s">
        <v>419</v>
      </c>
      <c r="U82" s="184"/>
      <c r="V82" s="23"/>
      <c r="W82" s="185"/>
      <c r="X82" s="188"/>
      <c r="Y82" s="185"/>
    </row>
    <row r="83" spans="1:25" s="66" customFormat="1" ht="15.6" hidden="1" customHeight="1">
      <c r="A83" s="172">
        <v>0</v>
      </c>
      <c r="B83" s="151"/>
      <c r="C83" s="151" t="s">
        <v>515</v>
      </c>
      <c r="D83" s="146" t="s">
        <v>336</v>
      </c>
      <c r="E83" s="152" t="s">
        <v>773</v>
      </c>
      <c r="F83" s="152" t="s">
        <v>545</v>
      </c>
      <c r="G83" s="153" t="s">
        <v>43</v>
      </c>
      <c r="H83" s="154">
        <v>3.53</v>
      </c>
      <c r="I83" s="147">
        <f t="shared" si="16"/>
        <v>454.09919999999994</v>
      </c>
      <c r="J83" s="147">
        <v>25</v>
      </c>
      <c r="K83" s="159"/>
      <c r="L83" s="148" t="s">
        <v>469</v>
      </c>
      <c r="M83" s="160" t="str">
        <f>IF(K83="","-",K83/J83)</f>
        <v>-</v>
      </c>
      <c r="N83" s="161">
        <f t="shared" si="19"/>
        <v>0</v>
      </c>
      <c r="O83" s="197">
        <v>0</v>
      </c>
      <c r="P83" s="161">
        <f t="shared" ref="P83:P111" si="25">N83+O83</f>
        <v>0</v>
      </c>
      <c r="Q83" s="151" t="s">
        <v>345</v>
      </c>
      <c r="R83" s="151" t="s">
        <v>359</v>
      </c>
      <c r="S83" s="162" t="s">
        <v>420</v>
      </c>
      <c r="U83" s="184"/>
      <c r="V83" s="23"/>
      <c r="W83" s="185"/>
      <c r="X83" s="188"/>
      <c r="Y83" s="185"/>
    </row>
    <row r="84" spans="1:25" s="66" customFormat="1" ht="15.6" hidden="1" customHeight="1">
      <c r="A84" s="172">
        <v>0</v>
      </c>
      <c r="B84" s="151"/>
      <c r="C84" s="151" t="s">
        <v>516</v>
      </c>
      <c r="D84" s="146" t="s">
        <v>336</v>
      </c>
      <c r="E84" s="152" t="s">
        <v>657</v>
      </c>
      <c r="F84" s="152" t="s">
        <v>546</v>
      </c>
      <c r="G84" s="153" t="s">
        <v>43</v>
      </c>
      <c r="H84" s="154">
        <v>2.97</v>
      </c>
      <c r="I84" s="147">
        <f t="shared" si="16"/>
        <v>382.06079999999997</v>
      </c>
      <c r="J84" s="147">
        <v>40</v>
      </c>
      <c r="K84" s="159"/>
      <c r="L84" s="148" t="s">
        <v>469</v>
      </c>
      <c r="M84" s="160" t="str">
        <f>IF(K84="","-",K84/J84)</f>
        <v>-</v>
      </c>
      <c r="N84" s="161">
        <f t="shared" si="19"/>
        <v>0</v>
      </c>
      <c r="O84" s="197">
        <v>0</v>
      </c>
      <c r="P84" s="161">
        <f t="shared" si="25"/>
        <v>0</v>
      </c>
      <c r="Q84" s="151" t="s">
        <v>345</v>
      </c>
      <c r="R84" s="151" t="s">
        <v>359</v>
      </c>
      <c r="S84" s="162" t="s">
        <v>420</v>
      </c>
      <c r="U84" s="184"/>
      <c r="V84" s="23"/>
      <c r="W84" s="185"/>
      <c r="X84" s="188"/>
      <c r="Y84" s="185"/>
    </row>
    <row r="85" spans="1:25" s="66" customFormat="1" ht="15.6" customHeight="1">
      <c r="A85" s="172" t="s">
        <v>776</v>
      </c>
      <c r="B85" s="59"/>
      <c r="C85" s="59" t="s">
        <v>828</v>
      </c>
      <c r="D85" s="156" t="s">
        <v>336</v>
      </c>
      <c r="E85" s="155" t="s">
        <v>582</v>
      </c>
      <c r="F85" s="60" t="s">
        <v>71</v>
      </c>
      <c r="G85" s="61" t="s">
        <v>43</v>
      </c>
      <c r="H85" s="62">
        <v>3.49</v>
      </c>
      <c r="I85" s="158">
        <f t="shared" ref="I85" si="26">H85*$O$7</f>
        <v>448.95359999999999</v>
      </c>
      <c r="J85" s="158">
        <v>25</v>
      </c>
      <c r="K85" s="175"/>
      <c r="L85" s="132" t="s">
        <v>47</v>
      </c>
      <c r="M85" s="64" t="str">
        <f>IF(K85="","-",K85/275)</f>
        <v>-</v>
      </c>
      <c r="N85" s="65">
        <f t="shared" ref="N85" si="27">H85*K85</f>
        <v>0</v>
      </c>
      <c r="O85" s="65">
        <f t="shared" ref="O85:O89" si="28">IF(K85&lt;50,H85*K85*0.05,0)</f>
        <v>0</v>
      </c>
      <c r="P85" s="65">
        <f t="shared" ref="P85" si="29">N85+O85</f>
        <v>0</v>
      </c>
      <c r="Q85" s="59" t="s">
        <v>345</v>
      </c>
      <c r="R85" s="59" t="s">
        <v>359</v>
      </c>
      <c r="S85" s="157" t="s">
        <v>420</v>
      </c>
      <c r="U85" s="184"/>
      <c r="V85" s="23"/>
      <c r="W85" s="185"/>
      <c r="X85" s="188"/>
      <c r="Y85" s="185"/>
    </row>
    <row r="86" spans="1:25" s="66" customFormat="1" ht="15.6" hidden="1" customHeight="1">
      <c r="A86" s="172">
        <v>0</v>
      </c>
      <c r="B86" s="151" t="s">
        <v>90</v>
      </c>
      <c r="C86" s="151" t="s">
        <v>91</v>
      </c>
      <c r="D86" s="146" t="s">
        <v>336</v>
      </c>
      <c r="E86" s="152" t="s">
        <v>582</v>
      </c>
      <c r="F86" s="152" t="s">
        <v>71</v>
      </c>
      <c r="G86" s="153" t="s">
        <v>68</v>
      </c>
      <c r="H86" s="154">
        <v>2.5099999999999998</v>
      </c>
      <c r="I86" s="147">
        <f t="shared" si="16"/>
        <v>322.88639999999992</v>
      </c>
      <c r="J86" s="147">
        <v>25</v>
      </c>
      <c r="K86" s="159"/>
      <c r="L86" s="148" t="s">
        <v>469</v>
      </c>
      <c r="M86" s="160" t="str">
        <f>IF(K86="","-",K86/275)</f>
        <v>-</v>
      </c>
      <c r="N86" s="161">
        <f t="shared" si="19"/>
        <v>0</v>
      </c>
      <c r="O86" s="197">
        <f t="shared" si="28"/>
        <v>0</v>
      </c>
      <c r="P86" s="161">
        <f t="shared" si="25"/>
        <v>0</v>
      </c>
      <c r="Q86" s="151" t="s">
        <v>345</v>
      </c>
      <c r="R86" s="151" t="s">
        <v>359</v>
      </c>
      <c r="S86" s="162" t="s">
        <v>420</v>
      </c>
      <c r="U86" s="184"/>
      <c r="V86" s="23"/>
      <c r="W86" s="185"/>
      <c r="X86" s="188"/>
      <c r="Y86" s="185"/>
    </row>
    <row r="87" spans="1:25" s="66" customFormat="1" ht="15.6" hidden="1" customHeight="1">
      <c r="A87" s="172">
        <v>0</v>
      </c>
      <c r="B87" s="174" t="s">
        <v>92</v>
      </c>
      <c r="C87" s="174" t="s">
        <v>670</v>
      </c>
      <c r="D87" s="146" t="s">
        <v>336</v>
      </c>
      <c r="E87" s="152" t="s">
        <v>773</v>
      </c>
      <c r="F87" s="192" t="s">
        <v>488</v>
      </c>
      <c r="G87" s="193" t="s">
        <v>43</v>
      </c>
      <c r="H87" s="194">
        <v>4.04</v>
      </c>
      <c r="I87" s="195">
        <f>H87*$O$7</f>
        <v>519.7056</v>
      </c>
      <c r="J87" s="195">
        <v>25</v>
      </c>
      <c r="K87" s="159"/>
      <c r="L87" s="148" t="s">
        <v>469</v>
      </c>
      <c r="M87" s="196" t="str">
        <f>IF(K87="","-",K87/250)</f>
        <v>-</v>
      </c>
      <c r="N87" s="197">
        <f>H87*K87</f>
        <v>0</v>
      </c>
      <c r="O87" s="197">
        <f t="shared" si="28"/>
        <v>0</v>
      </c>
      <c r="P87" s="197">
        <f>N87+O87</f>
        <v>0</v>
      </c>
      <c r="Q87" s="174" t="s">
        <v>345</v>
      </c>
      <c r="R87" s="174" t="s">
        <v>359</v>
      </c>
      <c r="S87" s="198" t="s">
        <v>420</v>
      </c>
      <c r="U87" s="184"/>
      <c r="V87" s="23"/>
      <c r="W87" s="185"/>
      <c r="X87" s="188"/>
      <c r="Y87" s="185"/>
    </row>
    <row r="88" spans="1:25" s="66" customFormat="1" ht="15.6" hidden="1" customHeight="1">
      <c r="A88" s="172">
        <v>0</v>
      </c>
      <c r="B88" s="151" t="s">
        <v>92</v>
      </c>
      <c r="C88" s="151" t="s">
        <v>93</v>
      </c>
      <c r="D88" s="146" t="s">
        <v>336</v>
      </c>
      <c r="E88" s="152" t="s">
        <v>583</v>
      </c>
      <c r="F88" s="152" t="s">
        <v>42</v>
      </c>
      <c r="G88" s="153" t="s">
        <v>43</v>
      </c>
      <c r="H88" s="154">
        <v>3.4899999999999998</v>
      </c>
      <c r="I88" s="147">
        <f t="shared" si="16"/>
        <v>448.95359999999994</v>
      </c>
      <c r="J88" s="147">
        <v>25</v>
      </c>
      <c r="K88" s="159"/>
      <c r="L88" s="148" t="s">
        <v>469</v>
      </c>
      <c r="M88" s="160" t="str">
        <f>IF(K88="","-",K88/250)</f>
        <v>-</v>
      </c>
      <c r="N88" s="161">
        <f t="shared" si="19"/>
        <v>0</v>
      </c>
      <c r="O88" s="197">
        <f t="shared" si="28"/>
        <v>0</v>
      </c>
      <c r="P88" s="161">
        <f t="shared" si="25"/>
        <v>0</v>
      </c>
      <c r="Q88" s="151" t="s">
        <v>345</v>
      </c>
      <c r="R88" s="151" t="s">
        <v>359</v>
      </c>
      <c r="S88" s="162" t="s">
        <v>420</v>
      </c>
      <c r="U88" s="184"/>
      <c r="V88" s="23"/>
      <c r="W88" s="185"/>
      <c r="X88" s="188"/>
      <c r="Y88" s="185"/>
    </row>
    <row r="89" spans="1:25" s="66" customFormat="1" ht="15.6" hidden="1" customHeight="1">
      <c r="A89" s="172">
        <v>0</v>
      </c>
      <c r="B89" s="151" t="s">
        <v>92</v>
      </c>
      <c r="C89" s="151" t="s">
        <v>94</v>
      </c>
      <c r="D89" s="146" t="s">
        <v>336</v>
      </c>
      <c r="E89" s="152" t="s">
        <v>583</v>
      </c>
      <c r="F89" s="152" t="s">
        <v>42</v>
      </c>
      <c r="G89" s="153" t="s">
        <v>68</v>
      </c>
      <c r="H89" s="154">
        <v>3.4899999999999998</v>
      </c>
      <c r="I89" s="147">
        <f t="shared" si="16"/>
        <v>448.95359999999994</v>
      </c>
      <c r="J89" s="147">
        <v>25</v>
      </c>
      <c r="K89" s="159"/>
      <c r="L89" s="148" t="s">
        <v>469</v>
      </c>
      <c r="M89" s="160" t="str">
        <f>IF(K89="","-",K89/250)</f>
        <v>-</v>
      </c>
      <c r="N89" s="161">
        <f t="shared" si="19"/>
        <v>0</v>
      </c>
      <c r="O89" s="197">
        <f t="shared" si="28"/>
        <v>0</v>
      </c>
      <c r="P89" s="161">
        <f t="shared" si="25"/>
        <v>0</v>
      </c>
      <c r="Q89" s="151" t="s">
        <v>345</v>
      </c>
      <c r="R89" s="151" t="s">
        <v>359</v>
      </c>
      <c r="S89" s="162" t="s">
        <v>420</v>
      </c>
      <c r="U89" s="184"/>
      <c r="V89" s="23"/>
      <c r="W89" s="185"/>
      <c r="X89" s="188"/>
      <c r="Y89" s="185"/>
    </row>
    <row r="90" spans="1:25" s="66" customFormat="1" ht="15.6" customHeight="1">
      <c r="A90" s="172" t="s">
        <v>776</v>
      </c>
      <c r="B90" s="59" t="s">
        <v>95</v>
      </c>
      <c r="C90" s="59" t="s">
        <v>96</v>
      </c>
      <c r="D90" s="168" t="s">
        <v>336</v>
      </c>
      <c r="E90" s="155" t="s">
        <v>819</v>
      </c>
      <c r="F90" s="60" t="s">
        <v>67</v>
      </c>
      <c r="G90" s="61" t="s">
        <v>68</v>
      </c>
      <c r="H90" s="62">
        <v>3.07</v>
      </c>
      <c r="I90" s="158">
        <f t="shared" si="16"/>
        <v>394.92479999999995</v>
      </c>
      <c r="J90" s="158">
        <v>40</v>
      </c>
      <c r="K90" s="175"/>
      <c r="L90" s="132" t="s">
        <v>47</v>
      </c>
      <c r="M90" s="64" t="str">
        <f>IF(K90="","-",K90/J90)</f>
        <v>-</v>
      </c>
      <c r="N90" s="65">
        <f t="shared" si="19"/>
        <v>0</v>
      </c>
      <c r="O90" s="65">
        <v>0</v>
      </c>
      <c r="P90" s="65">
        <f t="shared" si="25"/>
        <v>0</v>
      </c>
      <c r="Q90" s="59" t="s">
        <v>345</v>
      </c>
      <c r="R90" s="59" t="s">
        <v>359</v>
      </c>
      <c r="S90" s="157" t="s">
        <v>420</v>
      </c>
      <c r="U90" s="184"/>
      <c r="V90" s="23"/>
      <c r="W90" s="185"/>
      <c r="X90" s="188"/>
      <c r="Y90" s="185"/>
    </row>
    <row r="91" spans="1:25" s="66" customFormat="1" ht="15.6" hidden="1" customHeight="1">
      <c r="A91" s="172">
        <v>0</v>
      </c>
      <c r="B91" s="174" t="s">
        <v>99</v>
      </c>
      <c r="C91" s="174" t="s">
        <v>661</v>
      </c>
      <c r="D91" s="146" t="s">
        <v>336</v>
      </c>
      <c r="E91" s="152" t="s">
        <v>584</v>
      </c>
      <c r="F91" s="192" t="s">
        <v>71</v>
      </c>
      <c r="G91" s="193" t="s">
        <v>68</v>
      </c>
      <c r="H91" s="194">
        <v>2.5099999999999998</v>
      </c>
      <c r="I91" s="195">
        <f>H91*$O$7</f>
        <v>322.88639999999992</v>
      </c>
      <c r="J91" s="195">
        <v>25</v>
      </c>
      <c r="K91" s="159"/>
      <c r="L91" s="148" t="s">
        <v>469</v>
      </c>
      <c r="M91" s="196" t="str">
        <f>IF(K91="","-",K91/J91)</f>
        <v>-</v>
      </c>
      <c r="N91" s="197">
        <f t="shared" si="19"/>
        <v>0</v>
      </c>
      <c r="O91" s="197">
        <f t="shared" ref="O91:O92" si="30">IF(K91&lt;50,H91*K91*0.05,0)</f>
        <v>0</v>
      </c>
      <c r="P91" s="197">
        <f t="shared" si="25"/>
        <v>0</v>
      </c>
      <c r="Q91" s="174" t="s">
        <v>341</v>
      </c>
      <c r="R91" s="174" t="s">
        <v>360</v>
      </c>
      <c r="S91" s="198" t="s">
        <v>421</v>
      </c>
      <c r="U91" s="184"/>
      <c r="V91" s="23"/>
      <c r="W91" s="185"/>
      <c r="X91" s="188"/>
      <c r="Y91" s="185"/>
    </row>
    <row r="92" spans="1:25" s="66" customFormat="1" ht="15.6" hidden="1" customHeight="1">
      <c r="A92" s="172">
        <v>0</v>
      </c>
      <c r="B92" s="151" t="s">
        <v>97</v>
      </c>
      <c r="C92" s="151" t="s">
        <v>98</v>
      </c>
      <c r="D92" s="146" t="s">
        <v>336</v>
      </c>
      <c r="E92" s="152" t="s">
        <v>584</v>
      </c>
      <c r="F92" s="152" t="s">
        <v>42</v>
      </c>
      <c r="G92" s="153" t="s">
        <v>68</v>
      </c>
      <c r="H92" s="154">
        <v>3.25</v>
      </c>
      <c r="I92" s="147">
        <f t="shared" si="16"/>
        <v>418.07999999999993</v>
      </c>
      <c r="J92" s="147">
        <v>25</v>
      </c>
      <c r="K92" s="159"/>
      <c r="L92" s="148" t="s">
        <v>469</v>
      </c>
      <c r="M92" s="160" t="str">
        <f>IF(K92="","-",K92/250)</f>
        <v>-</v>
      </c>
      <c r="N92" s="161">
        <f>H92*K92</f>
        <v>0</v>
      </c>
      <c r="O92" s="197">
        <f t="shared" si="30"/>
        <v>0</v>
      </c>
      <c r="P92" s="161">
        <f>N92+O92</f>
        <v>0</v>
      </c>
      <c r="Q92" s="151" t="s">
        <v>341</v>
      </c>
      <c r="R92" s="151" t="s">
        <v>360</v>
      </c>
      <c r="S92" s="162" t="s">
        <v>421</v>
      </c>
      <c r="U92" s="184"/>
      <c r="V92" s="23"/>
      <c r="W92" s="185"/>
      <c r="X92" s="188"/>
      <c r="Y92" s="185"/>
    </row>
    <row r="93" spans="1:25" s="66" customFormat="1" ht="15.6" customHeight="1">
      <c r="A93" s="172" t="s">
        <v>776</v>
      </c>
      <c r="B93" s="59" t="s">
        <v>99</v>
      </c>
      <c r="C93" s="59" t="s">
        <v>100</v>
      </c>
      <c r="D93" s="156" t="s">
        <v>336</v>
      </c>
      <c r="E93" s="155" t="s">
        <v>584</v>
      </c>
      <c r="F93" s="60" t="s">
        <v>67</v>
      </c>
      <c r="G93" s="61" t="s">
        <v>68</v>
      </c>
      <c r="H93" s="62">
        <v>3.26</v>
      </c>
      <c r="I93" s="158">
        <f t="shared" si="16"/>
        <v>419.36639999999994</v>
      </c>
      <c r="J93" s="158">
        <v>40</v>
      </c>
      <c r="K93" s="175"/>
      <c r="L93" s="132" t="s">
        <v>47</v>
      </c>
      <c r="M93" s="64" t="str">
        <f>IF(K93="","-",K93/J93)</f>
        <v>-</v>
      </c>
      <c r="N93" s="65">
        <f>H93*K93</f>
        <v>0</v>
      </c>
      <c r="O93" s="65">
        <v>0</v>
      </c>
      <c r="P93" s="65">
        <f>N93+O93</f>
        <v>0</v>
      </c>
      <c r="Q93" s="59" t="s">
        <v>341</v>
      </c>
      <c r="R93" s="59" t="s">
        <v>360</v>
      </c>
      <c r="S93" s="157" t="s">
        <v>421</v>
      </c>
      <c r="U93" s="184"/>
      <c r="V93" s="23"/>
      <c r="W93" s="185"/>
      <c r="X93" s="188"/>
      <c r="Y93" s="185"/>
    </row>
    <row r="94" spans="1:25" s="66" customFormat="1" ht="15.6" hidden="1" customHeight="1">
      <c r="A94" s="172">
        <v>0</v>
      </c>
      <c r="B94" s="174" t="s">
        <v>101</v>
      </c>
      <c r="C94" s="174" t="s">
        <v>102</v>
      </c>
      <c r="D94" s="146" t="s">
        <v>336</v>
      </c>
      <c r="E94" s="152" t="s">
        <v>585</v>
      </c>
      <c r="F94" s="192" t="s">
        <v>42</v>
      </c>
      <c r="G94" s="193" t="s">
        <v>43</v>
      </c>
      <c r="H94" s="194">
        <v>2.5999999999999996</v>
      </c>
      <c r="I94" s="195">
        <f t="shared" si="16"/>
        <v>334.46399999999994</v>
      </c>
      <c r="J94" s="195">
        <v>25</v>
      </c>
      <c r="K94" s="159"/>
      <c r="L94" s="148" t="s">
        <v>469</v>
      </c>
      <c r="M94" s="196" t="str">
        <f>IF(K94="","-",K94/250)</f>
        <v>-</v>
      </c>
      <c r="N94" s="197">
        <f t="shared" si="19"/>
        <v>0</v>
      </c>
      <c r="O94" s="197">
        <f t="shared" ref="O94:O96" si="31">IF(K94&lt;50,H94*K94*0.05,0)</f>
        <v>0</v>
      </c>
      <c r="P94" s="197">
        <f t="shared" si="25"/>
        <v>0</v>
      </c>
      <c r="Q94" s="174" t="s">
        <v>341</v>
      </c>
      <c r="R94" s="174" t="s">
        <v>361</v>
      </c>
      <c r="S94" s="198" t="s">
        <v>422</v>
      </c>
      <c r="U94" s="184"/>
      <c r="V94" s="23"/>
      <c r="W94" s="185"/>
      <c r="X94" s="188"/>
      <c r="Y94" s="185"/>
    </row>
    <row r="95" spans="1:25" s="66" customFormat="1" ht="15.6" customHeight="1">
      <c r="A95" s="172">
        <v>90</v>
      </c>
      <c r="B95" s="59"/>
      <c r="C95" s="59" t="s">
        <v>837</v>
      </c>
      <c r="D95" s="156" t="s">
        <v>336</v>
      </c>
      <c r="E95" s="155" t="s">
        <v>586</v>
      </c>
      <c r="F95" s="60" t="s">
        <v>71</v>
      </c>
      <c r="G95" s="61" t="s">
        <v>43</v>
      </c>
      <c r="H95" s="62">
        <v>3.63</v>
      </c>
      <c r="I95" s="158">
        <f t="shared" ref="I95" si="32">H95*$O$7</f>
        <v>466.96319999999992</v>
      </c>
      <c r="J95" s="158">
        <v>25</v>
      </c>
      <c r="K95" s="175"/>
      <c r="L95" s="132" t="s">
        <v>47</v>
      </c>
      <c r="M95" s="196" t="str">
        <f>IF(K95="","-",K95/J95)</f>
        <v>-</v>
      </c>
      <c r="N95" s="65">
        <f t="shared" ref="N95" si="33">H95*K95</f>
        <v>0</v>
      </c>
      <c r="O95" s="65">
        <f t="shared" si="31"/>
        <v>0</v>
      </c>
      <c r="P95" s="65">
        <f t="shared" ref="P95" si="34">N95+O95</f>
        <v>0</v>
      </c>
      <c r="Q95" s="59" t="s">
        <v>352</v>
      </c>
      <c r="R95" s="59" t="s">
        <v>362</v>
      </c>
      <c r="S95" s="157" t="s">
        <v>363</v>
      </c>
      <c r="U95" s="184"/>
      <c r="V95" s="23"/>
      <c r="W95" s="185"/>
      <c r="X95" s="188"/>
      <c r="Y95" s="185"/>
    </row>
    <row r="96" spans="1:25" s="66" customFormat="1" ht="15.6" customHeight="1">
      <c r="A96" s="172" t="s">
        <v>776</v>
      </c>
      <c r="B96" s="59" t="s">
        <v>103</v>
      </c>
      <c r="C96" s="59" t="s">
        <v>104</v>
      </c>
      <c r="D96" s="156" t="s">
        <v>336</v>
      </c>
      <c r="E96" s="155" t="s">
        <v>586</v>
      </c>
      <c r="F96" s="60" t="s">
        <v>42</v>
      </c>
      <c r="G96" s="61" t="s">
        <v>43</v>
      </c>
      <c r="H96" s="62">
        <v>3.8499999999999996</v>
      </c>
      <c r="I96" s="158">
        <f t="shared" si="16"/>
        <v>495.2639999999999</v>
      </c>
      <c r="J96" s="158">
        <v>25</v>
      </c>
      <c r="K96" s="175"/>
      <c r="L96" s="132" t="s">
        <v>47</v>
      </c>
      <c r="M96" s="64" t="str">
        <f>IF(K96="","-",K96/250)</f>
        <v>-</v>
      </c>
      <c r="N96" s="65">
        <f t="shared" si="19"/>
        <v>0</v>
      </c>
      <c r="O96" s="65">
        <f t="shared" si="31"/>
        <v>0</v>
      </c>
      <c r="P96" s="65">
        <f t="shared" si="25"/>
        <v>0</v>
      </c>
      <c r="Q96" s="59" t="s">
        <v>352</v>
      </c>
      <c r="R96" s="59" t="s">
        <v>362</v>
      </c>
      <c r="S96" s="157" t="s">
        <v>363</v>
      </c>
      <c r="U96" s="184"/>
      <c r="V96" s="23"/>
      <c r="W96" s="185"/>
      <c r="X96" s="188"/>
      <c r="Y96" s="185"/>
    </row>
    <row r="97" spans="1:25" s="66" customFormat="1" ht="15.6" hidden="1" customHeight="1">
      <c r="A97" s="172">
        <v>0</v>
      </c>
      <c r="B97" s="151"/>
      <c r="C97" s="151" t="s">
        <v>517</v>
      </c>
      <c r="D97" s="146" t="s">
        <v>336</v>
      </c>
      <c r="E97" s="149" t="s">
        <v>624</v>
      </c>
      <c r="F97" s="152" t="s">
        <v>546</v>
      </c>
      <c r="G97" s="153" t="s">
        <v>43</v>
      </c>
      <c r="H97" s="154">
        <v>2.97</v>
      </c>
      <c r="I97" s="147">
        <f t="shared" si="16"/>
        <v>382.06079999999997</v>
      </c>
      <c r="J97" s="147">
        <v>40</v>
      </c>
      <c r="K97" s="159"/>
      <c r="L97" s="148" t="s">
        <v>469</v>
      </c>
      <c r="M97" s="160" t="str">
        <f>IF(K97="","-",K97/J97)</f>
        <v>-</v>
      </c>
      <c r="N97" s="161">
        <f t="shared" si="19"/>
        <v>0</v>
      </c>
      <c r="O97" s="197">
        <v>0</v>
      </c>
      <c r="P97" s="161">
        <f t="shared" si="25"/>
        <v>0</v>
      </c>
      <c r="Q97" s="151" t="s">
        <v>350</v>
      </c>
      <c r="R97" s="151" t="s">
        <v>637</v>
      </c>
      <c r="S97" s="162"/>
      <c r="U97" s="184"/>
      <c r="V97" s="23"/>
      <c r="W97" s="185"/>
      <c r="X97" s="188"/>
      <c r="Y97" s="185"/>
    </row>
    <row r="98" spans="1:25" s="66" customFormat="1" ht="15.6" hidden="1" customHeight="1">
      <c r="A98" s="172">
        <v>0</v>
      </c>
      <c r="B98" s="151"/>
      <c r="C98" s="151" t="s">
        <v>518</v>
      </c>
      <c r="D98" s="146" t="s">
        <v>336</v>
      </c>
      <c r="E98" s="152" t="s">
        <v>587</v>
      </c>
      <c r="F98" s="152" t="s">
        <v>545</v>
      </c>
      <c r="G98" s="153" t="s">
        <v>43</v>
      </c>
      <c r="H98" s="154">
        <v>3.94</v>
      </c>
      <c r="I98" s="147">
        <f t="shared" si="16"/>
        <v>506.84159999999991</v>
      </c>
      <c r="J98" s="147">
        <v>25</v>
      </c>
      <c r="K98" s="159"/>
      <c r="L98" s="148" t="s">
        <v>469</v>
      </c>
      <c r="M98" s="160" t="str">
        <f>IF(K98="","-",K98/J98)</f>
        <v>-</v>
      </c>
      <c r="N98" s="161">
        <f t="shared" si="19"/>
        <v>0</v>
      </c>
      <c r="O98" s="197">
        <v>0</v>
      </c>
      <c r="P98" s="161">
        <f t="shared" si="25"/>
        <v>0</v>
      </c>
      <c r="Q98" s="151" t="s">
        <v>364</v>
      </c>
      <c r="R98" s="151" t="s">
        <v>365</v>
      </c>
      <c r="S98" s="162" t="s">
        <v>366</v>
      </c>
      <c r="U98" s="184"/>
      <c r="V98" s="23"/>
      <c r="W98" s="185"/>
      <c r="X98" s="188"/>
      <c r="Y98" s="185"/>
    </row>
    <row r="99" spans="1:25" s="66" customFormat="1" ht="15.6" hidden="1" customHeight="1">
      <c r="A99" s="172">
        <v>0</v>
      </c>
      <c r="B99" s="151" t="s">
        <v>105</v>
      </c>
      <c r="C99" s="151" t="s">
        <v>106</v>
      </c>
      <c r="D99" s="146" t="s">
        <v>336</v>
      </c>
      <c r="E99" s="152" t="s">
        <v>587</v>
      </c>
      <c r="F99" s="152" t="s">
        <v>71</v>
      </c>
      <c r="G99" s="153" t="s">
        <v>43</v>
      </c>
      <c r="H99" s="154">
        <v>4.17</v>
      </c>
      <c r="I99" s="147">
        <f t="shared" si="16"/>
        <v>536.42879999999991</v>
      </c>
      <c r="J99" s="147">
        <v>25</v>
      </c>
      <c r="K99" s="159"/>
      <c r="L99" s="148" t="s">
        <v>469</v>
      </c>
      <c r="M99" s="160" t="str">
        <f>IF(K99="","-",K99/275)</f>
        <v>-</v>
      </c>
      <c r="N99" s="161">
        <f t="shared" si="19"/>
        <v>0</v>
      </c>
      <c r="O99" s="197">
        <f>IF(K99&lt;50,H99*K99*0.05,0)</f>
        <v>0</v>
      </c>
      <c r="P99" s="161">
        <f t="shared" si="25"/>
        <v>0</v>
      </c>
      <c r="Q99" s="151" t="s">
        <v>364</v>
      </c>
      <c r="R99" s="151" t="s">
        <v>365</v>
      </c>
      <c r="S99" s="162" t="s">
        <v>366</v>
      </c>
      <c r="U99" s="184"/>
      <c r="V99" s="23"/>
      <c r="W99" s="185"/>
      <c r="X99" s="188"/>
      <c r="Y99" s="185"/>
    </row>
    <row r="100" spans="1:25" s="66" customFormat="1" ht="15.6" customHeight="1">
      <c r="A100" s="172" t="s">
        <v>776</v>
      </c>
      <c r="B100" s="59" t="s">
        <v>107</v>
      </c>
      <c r="C100" s="59" t="s">
        <v>108</v>
      </c>
      <c r="D100" s="156" t="s">
        <v>336</v>
      </c>
      <c r="E100" s="155" t="s">
        <v>587</v>
      </c>
      <c r="F100" s="60" t="s">
        <v>67</v>
      </c>
      <c r="G100" s="61" t="s">
        <v>68</v>
      </c>
      <c r="H100" s="62">
        <v>3.1999999999999997</v>
      </c>
      <c r="I100" s="158">
        <f t="shared" ref="I100:I138" si="35">H100*$O$7</f>
        <v>411.64799999999991</v>
      </c>
      <c r="J100" s="158">
        <v>40</v>
      </c>
      <c r="K100" s="175"/>
      <c r="L100" s="132" t="s">
        <v>47</v>
      </c>
      <c r="M100" s="64" t="str">
        <f>IF(K100="","-",K100/J100)</f>
        <v>-</v>
      </c>
      <c r="N100" s="65">
        <f t="shared" si="19"/>
        <v>0</v>
      </c>
      <c r="O100" s="65">
        <v>0</v>
      </c>
      <c r="P100" s="65">
        <f t="shared" si="25"/>
        <v>0</v>
      </c>
      <c r="Q100" s="59" t="s">
        <v>364</v>
      </c>
      <c r="R100" s="59" t="s">
        <v>365</v>
      </c>
      <c r="S100" s="157" t="s">
        <v>366</v>
      </c>
      <c r="U100" s="184"/>
      <c r="V100" s="23"/>
      <c r="W100" s="185"/>
      <c r="X100" s="188"/>
      <c r="Y100" s="185"/>
    </row>
    <row r="101" spans="1:25" s="66" customFormat="1" ht="15.6" hidden="1" customHeight="1">
      <c r="A101" s="172">
        <v>0</v>
      </c>
      <c r="B101" s="174" t="s">
        <v>109</v>
      </c>
      <c r="C101" s="174" t="s">
        <v>110</v>
      </c>
      <c r="D101" s="146" t="s">
        <v>336</v>
      </c>
      <c r="E101" s="152" t="s">
        <v>588</v>
      </c>
      <c r="F101" s="192" t="s">
        <v>71</v>
      </c>
      <c r="G101" s="193" t="s">
        <v>68</v>
      </c>
      <c r="H101" s="194">
        <v>2.3899999999999997</v>
      </c>
      <c r="I101" s="195">
        <f t="shared" si="35"/>
        <v>307.44959999999992</v>
      </c>
      <c r="J101" s="195">
        <v>25</v>
      </c>
      <c r="K101" s="159"/>
      <c r="L101" s="148" t="s">
        <v>469</v>
      </c>
      <c r="M101" s="196" t="str">
        <f>IF(K101="","-",K101/275)</f>
        <v>-</v>
      </c>
      <c r="N101" s="197">
        <f t="shared" ref="N101:N138" si="36">H101*K101</f>
        <v>0</v>
      </c>
      <c r="O101" s="197">
        <f t="shared" ref="O101:O102" si="37">IF(K101&lt;50,H101*K101*0.05,0)</f>
        <v>0</v>
      </c>
      <c r="P101" s="197">
        <f t="shared" si="25"/>
        <v>0</v>
      </c>
      <c r="Q101" s="174" t="s">
        <v>367</v>
      </c>
      <c r="R101" s="174" t="s">
        <v>368</v>
      </c>
      <c r="S101" s="198" t="s">
        <v>423</v>
      </c>
      <c r="U101" s="184"/>
      <c r="V101" s="23"/>
      <c r="W101" s="185"/>
      <c r="X101" s="188"/>
      <c r="Y101" s="185"/>
    </row>
    <row r="102" spans="1:25" s="66" customFormat="1" ht="15.6" hidden="1" customHeight="1">
      <c r="A102" s="172">
        <v>0</v>
      </c>
      <c r="B102" s="151" t="s">
        <v>111</v>
      </c>
      <c r="C102" s="151" t="s">
        <v>112</v>
      </c>
      <c r="D102" s="146" t="s">
        <v>336</v>
      </c>
      <c r="E102" s="152" t="s">
        <v>588</v>
      </c>
      <c r="F102" s="152" t="s">
        <v>42</v>
      </c>
      <c r="G102" s="153" t="s">
        <v>68</v>
      </c>
      <c r="H102" s="154">
        <v>3.26</v>
      </c>
      <c r="I102" s="147">
        <f t="shared" si="35"/>
        <v>419.36639999999994</v>
      </c>
      <c r="J102" s="147">
        <v>25</v>
      </c>
      <c r="K102" s="159"/>
      <c r="L102" s="148" t="s">
        <v>469</v>
      </c>
      <c r="M102" s="160" t="str">
        <f>IF(K102="","-",K102/250)</f>
        <v>-</v>
      </c>
      <c r="N102" s="161">
        <f>H102*K102</f>
        <v>0</v>
      </c>
      <c r="O102" s="197">
        <f t="shared" si="37"/>
        <v>0</v>
      </c>
      <c r="P102" s="161">
        <f>N102+O102</f>
        <v>0</v>
      </c>
      <c r="Q102" s="151" t="s">
        <v>367</v>
      </c>
      <c r="R102" s="151" t="s">
        <v>368</v>
      </c>
      <c r="S102" s="162" t="s">
        <v>423</v>
      </c>
      <c r="U102" s="184"/>
      <c r="V102" s="23"/>
      <c r="W102" s="185"/>
      <c r="X102" s="188"/>
      <c r="Y102" s="185"/>
    </row>
    <row r="103" spans="1:25" s="66" customFormat="1" ht="15.6" customHeight="1">
      <c r="A103" s="172">
        <v>25</v>
      </c>
      <c r="B103" s="151"/>
      <c r="C103" s="136" t="s">
        <v>519</v>
      </c>
      <c r="D103" s="168" t="s">
        <v>336</v>
      </c>
      <c r="E103" s="167" t="s">
        <v>901</v>
      </c>
      <c r="F103" s="155" t="s">
        <v>545</v>
      </c>
      <c r="G103" s="138" t="s">
        <v>43</v>
      </c>
      <c r="H103" s="139">
        <v>3.69</v>
      </c>
      <c r="I103" s="63">
        <f t="shared" si="35"/>
        <v>474.68159999999995</v>
      </c>
      <c r="J103" s="63">
        <v>25</v>
      </c>
      <c r="K103" s="175"/>
      <c r="L103" s="132" t="s">
        <v>47</v>
      </c>
      <c r="M103" s="173" t="str">
        <f>IF(K103="","-",K103/J103)</f>
        <v>-</v>
      </c>
      <c r="N103" s="205">
        <f>H103*K103</f>
        <v>0</v>
      </c>
      <c r="O103" s="65">
        <v>0</v>
      </c>
      <c r="P103" s="205">
        <f>N103+O103</f>
        <v>0</v>
      </c>
      <c r="Q103" s="136" t="s">
        <v>373</v>
      </c>
      <c r="R103" s="136" t="s">
        <v>638</v>
      </c>
      <c r="S103" s="206"/>
      <c r="U103" s="184"/>
      <c r="V103" s="23"/>
      <c r="W103" s="185"/>
      <c r="X103" s="188"/>
      <c r="Y103" s="185"/>
    </row>
    <row r="104" spans="1:25" s="66" customFormat="1" ht="15.6" customHeight="1">
      <c r="A104" s="172" t="s">
        <v>776</v>
      </c>
      <c r="B104" s="59"/>
      <c r="C104" s="59" t="s">
        <v>520</v>
      </c>
      <c r="D104" s="156" t="s">
        <v>336</v>
      </c>
      <c r="E104" s="171" t="s">
        <v>683</v>
      </c>
      <c r="F104" s="60" t="s">
        <v>546</v>
      </c>
      <c r="G104" s="61" t="s">
        <v>43</v>
      </c>
      <c r="H104" s="62">
        <v>2.97</v>
      </c>
      <c r="I104" s="158">
        <f t="shared" si="35"/>
        <v>382.06079999999997</v>
      </c>
      <c r="J104" s="158">
        <v>40</v>
      </c>
      <c r="K104" s="175"/>
      <c r="L104" s="132" t="s">
        <v>47</v>
      </c>
      <c r="M104" s="64" t="str">
        <f>IF(K104="","-",K104/J104)</f>
        <v>-</v>
      </c>
      <c r="N104" s="65">
        <f>H104*K104</f>
        <v>0</v>
      </c>
      <c r="O104" s="65">
        <v>0</v>
      </c>
      <c r="P104" s="65">
        <f>N104+O104</f>
        <v>0</v>
      </c>
      <c r="Q104" s="59" t="s">
        <v>373</v>
      </c>
      <c r="R104" s="59" t="s">
        <v>638</v>
      </c>
      <c r="S104" s="157"/>
      <c r="U104" s="184"/>
      <c r="V104" s="23"/>
      <c r="W104" s="185"/>
      <c r="X104" s="188"/>
      <c r="Y104" s="185"/>
    </row>
    <row r="105" spans="1:25" s="66" customFormat="1" ht="15.6" hidden="1" customHeight="1">
      <c r="A105" s="172">
        <v>0</v>
      </c>
      <c r="B105" s="174" t="s">
        <v>113</v>
      </c>
      <c r="C105" s="174" t="s">
        <v>114</v>
      </c>
      <c r="D105" s="146" t="s">
        <v>336</v>
      </c>
      <c r="E105" s="152" t="s">
        <v>589</v>
      </c>
      <c r="F105" s="192" t="s">
        <v>71</v>
      </c>
      <c r="G105" s="193" t="s">
        <v>68</v>
      </c>
      <c r="H105" s="194">
        <v>2.1799999999999997</v>
      </c>
      <c r="I105" s="195">
        <f t="shared" si="35"/>
        <v>280.43519999999995</v>
      </c>
      <c r="J105" s="195">
        <v>25</v>
      </c>
      <c r="K105" s="159"/>
      <c r="L105" s="148" t="s">
        <v>469</v>
      </c>
      <c r="M105" s="196" t="str">
        <f>IF(K105="","-",K105/275)</f>
        <v>-</v>
      </c>
      <c r="N105" s="197">
        <f t="shared" si="36"/>
        <v>0</v>
      </c>
      <c r="O105" s="197">
        <f t="shared" ref="O105:O106" si="38">IF(K105&lt;50,H105*K105*0.05,0)</f>
        <v>0</v>
      </c>
      <c r="P105" s="197">
        <f t="shared" si="25"/>
        <v>0</v>
      </c>
      <c r="Q105" s="174" t="s">
        <v>341</v>
      </c>
      <c r="R105" s="174" t="s">
        <v>338</v>
      </c>
      <c r="S105" s="198" t="s">
        <v>424</v>
      </c>
      <c r="U105" s="184"/>
      <c r="V105" s="23"/>
      <c r="W105" s="185"/>
      <c r="X105" s="188"/>
      <c r="Y105" s="185"/>
    </row>
    <row r="106" spans="1:25" s="66" customFormat="1" ht="15.6" hidden="1" customHeight="1">
      <c r="A106" s="172">
        <v>0</v>
      </c>
      <c r="B106" s="151" t="s">
        <v>115</v>
      </c>
      <c r="C106" s="151" t="s">
        <v>116</v>
      </c>
      <c r="D106" s="146" t="s">
        <v>336</v>
      </c>
      <c r="E106" s="152" t="s">
        <v>589</v>
      </c>
      <c r="F106" s="152" t="s">
        <v>42</v>
      </c>
      <c r="G106" s="153" t="s">
        <v>68</v>
      </c>
      <c r="H106" s="154">
        <v>2.76</v>
      </c>
      <c r="I106" s="147">
        <f t="shared" si="35"/>
        <v>355.04639999999995</v>
      </c>
      <c r="J106" s="147">
        <v>25</v>
      </c>
      <c r="K106" s="159"/>
      <c r="L106" s="148" t="s">
        <v>469</v>
      </c>
      <c r="M106" s="160" t="str">
        <f>IF(K106="","-",K106/250)</f>
        <v>-</v>
      </c>
      <c r="N106" s="161">
        <f>H106*K106</f>
        <v>0</v>
      </c>
      <c r="O106" s="197">
        <f t="shared" si="38"/>
        <v>0</v>
      </c>
      <c r="P106" s="161">
        <f>N106+O106</f>
        <v>0</v>
      </c>
      <c r="Q106" s="151" t="s">
        <v>341</v>
      </c>
      <c r="R106" s="151" t="s">
        <v>338</v>
      </c>
      <c r="S106" s="162" t="s">
        <v>424</v>
      </c>
      <c r="U106" s="184"/>
      <c r="V106" s="23"/>
      <c r="W106" s="185"/>
      <c r="X106" s="188"/>
      <c r="Y106" s="185"/>
    </row>
    <row r="107" spans="1:25" s="66" customFormat="1" ht="15.6" hidden="1" customHeight="1">
      <c r="A107" s="172">
        <v>0</v>
      </c>
      <c r="B107" s="174"/>
      <c r="C107" s="174" t="s">
        <v>521</v>
      </c>
      <c r="D107" s="146" t="s">
        <v>336</v>
      </c>
      <c r="E107" s="192" t="s">
        <v>589</v>
      </c>
      <c r="F107" s="192" t="s">
        <v>546</v>
      </c>
      <c r="G107" s="193" t="s">
        <v>43</v>
      </c>
      <c r="H107" s="194">
        <v>2.06</v>
      </c>
      <c r="I107" s="195">
        <f t="shared" si="35"/>
        <v>264.9984</v>
      </c>
      <c r="J107" s="195">
        <v>40</v>
      </c>
      <c r="K107" s="159"/>
      <c r="L107" s="148" t="s">
        <v>469</v>
      </c>
      <c r="M107" s="196" t="str">
        <f>IF(K107="","-",K107/J107)</f>
        <v>-</v>
      </c>
      <c r="N107" s="197">
        <f>H107*K107</f>
        <v>0</v>
      </c>
      <c r="O107" s="197">
        <v>0</v>
      </c>
      <c r="P107" s="197">
        <f>N107+O107</f>
        <v>0</v>
      </c>
      <c r="Q107" s="174" t="s">
        <v>341</v>
      </c>
      <c r="R107" s="174" t="s">
        <v>338</v>
      </c>
      <c r="S107" s="198" t="s">
        <v>424</v>
      </c>
      <c r="U107" s="184"/>
      <c r="V107" s="23"/>
      <c r="W107" s="185"/>
      <c r="X107" s="188"/>
      <c r="Y107" s="185"/>
    </row>
    <row r="108" spans="1:25" s="137" customFormat="1" ht="15.6" customHeight="1">
      <c r="A108" s="172" t="s">
        <v>776</v>
      </c>
      <c r="B108" s="151"/>
      <c r="C108" s="136" t="s">
        <v>664</v>
      </c>
      <c r="D108" s="156" t="s">
        <v>336</v>
      </c>
      <c r="E108" s="155" t="s">
        <v>589</v>
      </c>
      <c r="F108" s="155" t="s">
        <v>671</v>
      </c>
      <c r="G108" s="138" t="s">
        <v>43</v>
      </c>
      <c r="H108" s="139">
        <v>2.57</v>
      </c>
      <c r="I108" s="63">
        <f>H108*$O$7</f>
        <v>330.60479999999995</v>
      </c>
      <c r="J108" s="63">
        <v>40</v>
      </c>
      <c r="K108" s="175"/>
      <c r="L108" s="132" t="s">
        <v>47</v>
      </c>
      <c r="M108" s="173" t="str">
        <f>IF(K108="","-",K108/J108)</f>
        <v>-</v>
      </c>
      <c r="N108" s="205">
        <f>H108*K108</f>
        <v>0</v>
      </c>
      <c r="O108" s="65">
        <v>0</v>
      </c>
      <c r="P108" s="205">
        <f>N108+O108</f>
        <v>0</v>
      </c>
      <c r="Q108" s="136" t="s">
        <v>341</v>
      </c>
      <c r="R108" s="136" t="s">
        <v>338</v>
      </c>
      <c r="S108" s="206" t="s">
        <v>424</v>
      </c>
      <c r="U108" s="207"/>
      <c r="V108" s="188"/>
      <c r="W108" s="188"/>
      <c r="X108" s="188"/>
      <c r="Y108" s="188"/>
    </row>
    <row r="109" spans="1:25" s="66" customFormat="1" ht="15.6" hidden="1" customHeight="1">
      <c r="A109" s="172">
        <v>0</v>
      </c>
      <c r="B109" s="151" t="s">
        <v>117</v>
      </c>
      <c r="C109" s="151" t="s">
        <v>118</v>
      </c>
      <c r="D109" s="146" t="s">
        <v>336</v>
      </c>
      <c r="E109" s="152" t="s">
        <v>590</v>
      </c>
      <c r="F109" s="152" t="s">
        <v>67</v>
      </c>
      <c r="G109" s="153" t="s">
        <v>68</v>
      </c>
      <c r="H109" s="154">
        <v>3.84</v>
      </c>
      <c r="I109" s="147">
        <f t="shared" si="35"/>
        <v>493.97759999999994</v>
      </c>
      <c r="J109" s="147">
        <v>40</v>
      </c>
      <c r="K109" s="159"/>
      <c r="L109" s="148" t="s">
        <v>469</v>
      </c>
      <c r="M109" s="160" t="str">
        <f>IF(K109="","-",K109/J109)</f>
        <v>-</v>
      </c>
      <c r="N109" s="161">
        <f>H109*K109</f>
        <v>0</v>
      </c>
      <c r="O109" s="197">
        <v>0</v>
      </c>
      <c r="P109" s="161">
        <f>N109+O109</f>
        <v>0</v>
      </c>
      <c r="Q109" s="151" t="s">
        <v>356</v>
      </c>
      <c r="R109" s="151" t="s">
        <v>338</v>
      </c>
      <c r="S109" s="162" t="s">
        <v>425</v>
      </c>
      <c r="U109" s="184"/>
      <c r="V109" s="23"/>
      <c r="W109" s="185"/>
      <c r="X109" s="188"/>
      <c r="Y109" s="185"/>
    </row>
    <row r="110" spans="1:25" s="66" customFormat="1" ht="15.75" hidden="1" customHeight="1">
      <c r="A110" s="172">
        <v>0</v>
      </c>
      <c r="B110" s="151"/>
      <c r="C110" s="151" t="s">
        <v>522</v>
      </c>
      <c r="D110" s="146" t="s">
        <v>336</v>
      </c>
      <c r="E110" s="152" t="s">
        <v>658</v>
      </c>
      <c r="F110" s="152" t="s">
        <v>545</v>
      </c>
      <c r="G110" s="153" t="s">
        <v>43</v>
      </c>
      <c r="H110" s="154">
        <v>3.94</v>
      </c>
      <c r="I110" s="147">
        <f t="shared" si="35"/>
        <v>506.84159999999991</v>
      </c>
      <c r="J110" s="147">
        <v>25</v>
      </c>
      <c r="K110" s="159"/>
      <c r="L110" s="148" t="s">
        <v>469</v>
      </c>
      <c r="M110" s="160" t="str">
        <f>IF(K110="","-",K110/J110)</f>
        <v>-</v>
      </c>
      <c r="N110" s="161">
        <f t="shared" si="36"/>
        <v>0</v>
      </c>
      <c r="O110" s="197">
        <v>0</v>
      </c>
      <c r="P110" s="161">
        <f t="shared" si="25"/>
        <v>0</v>
      </c>
      <c r="Q110" s="151" t="s">
        <v>373</v>
      </c>
      <c r="R110" s="151" t="s">
        <v>639</v>
      </c>
      <c r="S110" s="162"/>
      <c r="U110" s="184"/>
      <c r="V110" s="23"/>
      <c r="W110" s="185"/>
      <c r="X110" s="188"/>
      <c r="Y110" s="185"/>
    </row>
    <row r="111" spans="1:25" s="66" customFormat="1" ht="15.6" customHeight="1">
      <c r="A111" s="172">
        <v>40</v>
      </c>
      <c r="B111" s="59"/>
      <c r="C111" s="59" t="s">
        <v>523</v>
      </c>
      <c r="D111" s="210" t="s">
        <v>336</v>
      </c>
      <c r="E111" s="167" t="s">
        <v>842</v>
      </c>
      <c r="F111" s="60" t="s">
        <v>546</v>
      </c>
      <c r="G111" s="61" t="s">
        <v>43</v>
      </c>
      <c r="H111" s="62">
        <v>2.97</v>
      </c>
      <c r="I111" s="158">
        <f t="shared" si="35"/>
        <v>382.06079999999997</v>
      </c>
      <c r="J111" s="158">
        <v>40</v>
      </c>
      <c r="K111" s="175"/>
      <c r="L111" s="132" t="s">
        <v>47</v>
      </c>
      <c r="M111" s="196" t="str">
        <f>IF(K111="","-",K111/J111)</f>
        <v>-</v>
      </c>
      <c r="N111" s="65">
        <f t="shared" si="36"/>
        <v>0</v>
      </c>
      <c r="O111" s="65">
        <v>0</v>
      </c>
      <c r="P111" s="65">
        <f t="shared" si="25"/>
        <v>0</v>
      </c>
      <c r="Q111" s="174" t="s">
        <v>373</v>
      </c>
      <c r="R111" s="174" t="s">
        <v>639</v>
      </c>
      <c r="S111" s="198"/>
      <c r="U111" s="184"/>
      <c r="V111" s="23"/>
      <c r="W111" s="185"/>
      <c r="X111" s="188"/>
      <c r="Y111" s="185"/>
    </row>
    <row r="112" spans="1:25" s="66" customFormat="1" ht="15.6" hidden="1" customHeight="1">
      <c r="A112" s="172">
        <v>0</v>
      </c>
      <c r="B112" s="174" t="s">
        <v>119</v>
      </c>
      <c r="C112" s="174" t="s">
        <v>120</v>
      </c>
      <c r="D112" s="146" t="s">
        <v>336</v>
      </c>
      <c r="E112" s="152" t="s">
        <v>786</v>
      </c>
      <c r="F112" s="192" t="s">
        <v>42</v>
      </c>
      <c r="G112" s="193" t="s">
        <v>43</v>
      </c>
      <c r="H112" s="194">
        <v>3.8899999999999997</v>
      </c>
      <c r="I112" s="195">
        <f t="shared" si="35"/>
        <v>500.4095999999999</v>
      </c>
      <c r="J112" s="195">
        <v>25</v>
      </c>
      <c r="K112" s="159"/>
      <c r="L112" s="148" t="s">
        <v>469</v>
      </c>
      <c r="M112" s="196" t="str">
        <f>IF(K112="","-",K112/250)</f>
        <v>-</v>
      </c>
      <c r="N112" s="197">
        <f>H112*K112</f>
        <v>0</v>
      </c>
      <c r="O112" s="197">
        <f>IF(K112&lt;50,H112*K112*0.05,0)</f>
        <v>0</v>
      </c>
      <c r="P112" s="197">
        <f>N112+O112</f>
        <v>0</v>
      </c>
      <c r="Q112" s="174" t="s">
        <v>345</v>
      </c>
      <c r="R112" s="174" t="s">
        <v>369</v>
      </c>
      <c r="S112" s="198" t="s">
        <v>426</v>
      </c>
      <c r="U112" s="184"/>
      <c r="V112" s="23"/>
      <c r="W112" s="185"/>
      <c r="X112" s="188"/>
      <c r="Y112" s="185"/>
    </row>
    <row r="113" spans="1:26" s="66" customFormat="1" ht="15.6" hidden="1" customHeight="1">
      <c r="A113" s="172">
        <v>0</v>
      </c>
      <c r="B113" s="174" t="s">
        <v>121</v>
      </c>
      <c r="C113" s="174" t="s">
        <v>122</v>
      </c>
      <c r="D113" s="146" t="s">
        <v>336</v>
      </c>
      <c r="E113" s="152" t="s">
        <v>786</v>
      </c>
      <c r="F113" s="192" t="s">
        <v>80</v>
      </c>
      <c r="G113" s="193" t="s">
        <v>43</v>
      </c>
      <c r="H113" s="194">
        <v>1.7</v>
      </c>
      <c r="I113" s="195">
        <f t="shared" si="35"/>
        <v>218.68799999999996</v>
      </c>
      <c r="J113" s="195">
        <v>84</v>
      </c>
      <c r="K113" s="159"/>
      <c r="L113" s="148" t="s">
        <v>469</v>
      </c>
      <c r="M113" s="196" t="str">
        <f>IF(K113="","-",K113/84)</f>
        <v>-</v>
      </c>
      <c r="N113" s="197">
        <f t="shared" si="36"/>
        <v>0</v>
      </c>
      <c r="O113" s="197" t="s">
        <v>81</v>
      </c>
      <c r="P113" s="197">
        <f>N113</f>
        <v>0</v>
      </c>
      <c r="Q113" s="174" t="s">
        <v>345</v>
      </c>
      <c r="R113" s="174" t="s">
        <v>369</v>
      </c>
      <c r="S113" s="198" t="s">
        <v>426</v>
      </c>
      <c r="U113" s="184"/>
      <c r="V113" s="23"/>
      <c r="W113" s="185"/>
      <c r="X113" s="188"/>
      <c r="Y113" s="185"/>
    </row>
    <row r="114" spans="1:26" s="66" customFormat="1" ht="15.6" hidden="1" customHeight="1">
      <c r="A114" s="172">
        <v>0</v>
      </c>
      <c r="B114" s="151" t="s">
        <v>123</v>
      </c>
      <c r="C114" s="151" t="s">
        <v>124</v>
      </c>
      <c r="D114" s="146" t="s">
        <v>336</v>
      </c>
      <c r="E114" s="152" t="s">
        <v>591</v>
      </c>
      <c r="F114" s="152" t="s">
        <v>71</v>
      </c>
      <c r="G114" s="153" t="s">
        <v>68</v>
      </c>
      <c r="H114" s="154">
        <v>3.07</v>
      </c>
      <c r="I114" s="147">
        <f t="shared" si="35"/>
        <v>394.92479999999995</v>
      </c>
      <c r="J114" s="147">
        <v>25</v>
      </c>
      <c r="K114" s="159"/>
      <c r="L114" s="148" t="s">
        <v>469</v>
      </c>
      <c r="M114" s="160" t="str">
        <f>IF(K114="","-",K114/275)</f>
        <v>-</v>
      </c>
      <c r="N114" s="161">
        <f t="shared" si="36"/>
        <v>0</v>
      </c>
      <c r="O114" s="197">
        <f>IF(K114&lt;50,H114*K114*0.05,0)</f>
        <v>0</v>
      </c>
      <c r="P114" s="161">
        <f t="shared" ref="P114:P126" si="39">N114+O114</f>
        <v>0</v>
      </c>
      <c r="Q114" s="151" t="s">
        <v>341</v>
      </c>
      <c r="R114" s="151" t="s">
        <v>370</v>
      </c>
      <c r="S114" s="162" t="s">
        <v>427</v>
      </c>
      <c r="U114" s="184"/>
      <c r="V114" s="23"/>
      <c r="W114" s="185"/>
      <c r="X114" s="188"/>
      <c r="Y114" s="185"/>
    </row>
    <row r="115" spans="1:26" s="169" customFormat="1" ht="15.6" customHeight="1">
      <c r="A115" s="172" t="s">
        <v>776</v>
      </c>
      <c r="B115" s="59" t="s">
        <v>125</v>
      </c>
      <c r="C115" s="59" t="s">
        <v>666</v>
      </c>
      <c r="D115" s="156" t="s">
        <v>336</v>
      </c>
      <c r="E115" s="155" t="s">
        <v>591</v>
      </c>
      <c r="F115" s="60" t="s">
        <v>671</v>
      </c>
      <c r="G115" s="61" t="s">
        <v>68</v>
      </c>
      <c r="H115" s="62">
        <v>4.54</v>
      </c>
      <c r="I115" s="158">
        <f>H115*$O$7</f>
        <v>584.02559999999994</v>
      </c>
      <c r="J115" s="158">
        <v>40</v>
      </c>
      <c r="K115" s="175"/>
      <c r="L115" s="132" t="s">
        <v>47</v>
      </c>
      <c r="M115" s="64" t="str">
        <f>IF(K115="","-",K115/250)</f>
        <v>-</v>
      </c>
      <c r="N115" s="65">
        <f>H115*K115</f>
        <v>0</v>
      </c>
      <c r="O115" s="65">
        <v>0</v>
      </c>
      <c r="P115" s="65">
        <f>N115+O115</f>
        <v>0</v>
      </c>
      <c r="Q115" s="59" t="s">
        <v>341</v>
      </c>
      <c r="R115" s="59" t="s">
        <v>370</v>
      </c>
      <c r="S115" s="157" t="s">
        <v>427</v>
      </c>
      <c r="U115" s="184"/>
      <c r="V115" s="23"/>
      <c r="W115" s="185"/>
      <c r="X115" s="188"/>
      <c r="Y115" s="185"/>
      <c r="Z115" s="66"/>
    </row>
    <row r="116" spans="1:26" s="169" customFormat="1" ht="15.6" hidden="1" customHeight="1">
      <c r="A116" s="172">
        <v>0</v>
      </c>
      <c r="B116" s="174" t="s">
        <v>125</v>
      </c>
      <c r="C116" s="174" t="s">
        <v>126</v>
      </c>
      <c r="D116" s="146" t="s">
        <v>336</v>
      </c>
      <c r="E116" s="152" t="s">
        <v>591</v>
      </c>
      <c r="F116" s="192" t="s">
        <v>42</v>
      </c>
      <c r="G116" s="193" t="s">
        <v>68</v>
      </c>
      <c r="H116" s="194">
        <v>3.6399999999999997</v>
      </c>
      <c r="I116" s="195">
        <f t="shared" si="35"/>
        <v>468.24959999999993</v>
      </c>
      <c r="J116" s="195">
        <v>25</v>
      </c>
      <c r="K116" s="159"/>
      <c r="L116" s="148" t="s">
        <v>469</v>
      </c>
      <c r="M116" s="196" t="str">
        <f>IF(K116="","-",K116/250)</f>
        <v>-</v>
      </c>
      <c r="N116" s="197">
        <f>H116*K116</f>
        <v>0</v>
      </c>
      <c r="O116" s="197">
        <f>IF(K116&lt;50,H116*K116*0.05,0)</f>
        <v>0</v>
      </c>
      <c r="P116" s="197">
        <f>N116+O116</f>
        <v>0</v>
      </c>
      <c r="Q116" s="174" t="s">
        <v>341</v>
      </c>
      <c r="R116" s="174" t="s">
        <v>370</v>
      </c>
      <c r="S116" s="198" t="s">
        <v>427</v>
      </c>
      <c r="U116" s="184"/>
      <c r="V116" s="23"/>
      <c r="W116" s="185"/>
      <c r="X116" s="188"/>
      <c r="Y116" s="185"/>
      <c r="Z116" s="66"/>
    </row>
    <row r="117" spans="1:26" s="66" customFormat="1" ht="15.6" customHeight="1">
      <c r="A117" s="172" t="s">
        <v>776</v>
      </c>
      <c r="B117" s="59"/>
      <c r="C117" s="59" t="s">
        <v>481</v>
      </c>
      <c r="D117" s="156" t="s">
        <v>336</v>
      </c>
      <c r="E117" s="171" t="s">
        <v>619</v>
      </c>
      <c r="F117" s="191" t="s">
        <v>625</v>
      </c>
      <c r="G117" s="61" t="s">
        <v>43</v>
      </c>
      <c r="H117" s="62">
        <v>10.01</v>
      </c>
      <c r="I117" s="158">
        <f t="shared" si="35"/>
        <v>1287.6863999999998</v>
      </c>
      <c r="J117" s="158">
        <v>10</v>
      </c>
      <c r="K117" s="175"/>
      <c r="L117" s="132" t="s">
        <v>47</v>
      </c>
      <c r="M117" s="64" t="str">
        <f>IF(K117="","-",K117/150)</f>
        <v>-</v>
      </c>
      <c r="N117" s="65">
        <f>H117*K117</f>
        <v>0</v>
      </c>
      <c r="O117" s="65">
        <v>0</v>
      </c>
      <c r="P117" s="65">
        <f>N117+O117</f>
        <v>0</v>
      </c>
      <c r="Q117" s="59" t="s">
        <v>345</v>
      </c>
      <c r="R117" s="59" t="s">
        <v>489</v>
      </c>
      <c r="S117" s="157"/>
      <c r="U117" s="184"/>
      <c r="V117" s="23"/>
      <c r="W117" s="185"/>
      <c r="X117" s="188"/>
      <c r="Y117" s="185"/>
    </row>
    <row r="118" spans="1:26" s="66" customFormat="1" ht="15.6" customHeight="1">
      <c r="A118" s="172" t="s">
        <v>776</v>
      </c>
      <c r="B118" s="136"/>
      <c r="C118" s="59" t="s">
        <v>524</v>
      </c>
      <c r="D118" s="210" t="s">
        <v>336</v>
      </c>
      <c r="E118" s="155" t="s">
        <v>619</v>
      </c>
      <c r="F118" s="60" t="s">
        <v>545</v>
      </c>
      <c r="G118" s="61" t="s">
        <v>43</v>
      </c>
      <c r="H118" s="62">
        <v>3.69</v>
      </c>
      <c r="I118" s="158">
        <f t="shared" si="35"/>
        <v>474.68159999999995</v>
      </c>
      <c r="J118" s="158">
        <v>25</v>
      </c>
      <c r="K118" s="175"/>
      <c r="L118" s="132" t="s">
        <v>47</v>
      </c>
      <c r="M118" s="196" t="str">
        <f>IF(K118="","-",K118/J118)</f>
        <v>-</v>
      </c>
      <c r="N118" s="65">
        <f>H118*K118</f>
        <v>0</v>
      </c>
      <c r="O118" s="65">
        <v>0</v>
      </c>
      <c r="P118" s="65">
        <f>N118+O118</f>
        <v>0</v>
      </c>
      <c r="Q118" s="174" t="s">
        <v>345</v>
      </c>
      <c r="R118" s="174" t="s">
        <v>371</v>
      </c>
      <c r="S118" s="198" t="s">
        <v>428</v>
      </c>
      <c r="U118" s="184"/>
      <c r="V118" s="23"/>
      <c r="W118" s="185"/>
      <c r="X118" s="188"/>
      <c r="Y118" s="185"/>
    </row>
    <row r="119" spans="1:26" s="66" customFormat="1" ht="15.6" customHeight="1">
      <c r="A119" s="172">
        <v>40</v>
      </c>
      <c r="B119" s="136"/>
      <c r="C119" s="136" t="s">
        <v>525</v>
      </c>
      <c r="D119" s="210" t="s">
        <v>336</v>
      </c>
      <c r="E119" s="155" t="s">
        <v>619</v>
      </c>
      <c r="F119" s="155" t="s">
        <v>546</v>
      </c>
      <c r="G119" s="138" t="s">
        <v>43</v>
      </c>
      <c r="H119" s="139">
        <v>2.97</v>
      </c>
      <c r="I119" s="63">
        <f t="shared" si="35"/>
        <v>382.06079999999997</v>
      </c>
      <c r="J119" s="63">
        <v>40</v>
      </c>
      <c r="K119" s="175"/>
      <c r="L119" s="132" t="s">
        <v>47</v>
      </c>
      <c r="M119" s="160" t="str">
        <f>IF(K119="","-",K119/J119)</f>
        <v>-</v>
      </c>
      <c r="N119" s="65">
        <f>H119*K119</f>
        <v>0</v>
      </c>
      <c r="O119" s="65">
        <v>0</v>
      </c>
      <c r="P119" s="65">
        <f>N119+O119</f>
        <v>0</v>
      </c>
      <c r="Q119" s="151" t="s">
        <v>345</v>
      </c>
      <c r="R119" s="151" t="s">
        <v>371</v>
      </c>
      <c r="S119" s="162" t="s">
        <v>428</v>
      </c>
      <c r="U119" s="184"/>
      <c r="V119" s="23"/>
      <c r="W119" s="185"/>
      <c r="X119" s="188"/>
      <c r="Y119" s="185"/>
    </row>
    <row r="120" spans="1:26" s="66" customFormat="1" ht="15.6" customHeight="1">
      <c r="A120" s="172" t="s">
        <v>776</v>
      </c>
      <c r="B120" s="136"/>
      <c r="C120" s="136" t="s">
        <v>838</v>
      </c>
      <c r="D120" s="210" t="s">
        <v>336</v>
      </c>
      <c r="E120" s="155" t="s">
        <v>843</v>
      </c>
      <c r="F120" s="155" t="s">
        <v>71</v>
      </c>
      <c r="G120" s="138" t="s">
        <v>43</v>
      </c>
      <c r="H120" s="139">
        <v>3.63</v>
      </c>
      <c r="I120" s="63">
        <f t="shared" ref="I120" si="40">H120*$O$7</f>
        <v>466.96319999999992</v>
      </c>
      <c r="J120" s="63">
        <v>25</v>
      </c>
      <c r="K120" s="175"/>
      <c r="L120" s="132" t="s">
        <v>47</v>
      </c>
      <c r="M120" s="160" t="str">
        <f>IF(K120="","-",K120/275)</f>
        <v>-</v>
      </c>
      <c r="N120" s="65">
        <f t="shared" ref="N120" si="41">H120*K120</f>
        <v>0</v>
      </c>
      <c r="O120" s="65">
        <f t="shared" ref="O120:O125" si="42">IF(K120&lt;50,H120*K120*0.05,0)</f>
        <v>0</v>
      </c>
      <c r="P120" s="65">
        <f t="shared" ref="P120" si="43">N120+O120</f>
        <v>0</v>
      </c>
      <c r="Q120" s="151" t="s">
        <v>345</v>
      </c>
      <c r="R120" s="151" t="s">
        <v>371</v>
      </c>
      <c r="S120" s="162" t="s">
        <v>428</v>
      </c>
      <c r="U120" s="184"/>
      <c r="V120" s="23"/>
      <c r="W120" s="185"/>
      <c r="X120" s="188"/>
      <c r="Y120" s="185"/>
    </row>
    <row r="121" spans="1:26" s="66" customFormat="1" ht="15.6" hidden="1" customHeight="1">
      <c r="A121" s="172">
        <v>0</v>
      </c>
      <c r="B121" s="151" t="s">
        <v>127</v>
      </c>
      <c r="C121" s="151" t="s">
        <v>128</v>
      </c>
      <c r="D121" s="146" t="s">
        <v>336</v>
      </c>
      <c r="E121" s="152" t="s">
        <v>659</v>
      </c>
      <c r="F121" s="152" t="s">
        <v>71</v>
      </c>
      <c r="G121" s="153" t="s">
        <v>43</v>
      </c>
      <c r="H121" s="154">
        <v>3.35</v>
      </c>
      <c r="I121" s="147">
        <f t="shared" si="35"/>
        <v>430.94399999999996</v>
      </c>
      <c r="J121" s="147">
        <v>25</v>
      </c>
      <c r="K121" s="159"/>
      <c r="L121" s="148" t="s">
        <v>469</v>
      </c>
      <c r="M121" s="160" t="str">
        <f>IF(K121="","-",K121/275)</f>
        <v>-</v>
      </c>
      <c r="N121" s="161">
        <f t="shared" si="36"/>
        <v>0</v>
      </c>
      <c r="O121" s="197">
        <f t="shared" si="42"/>
        <v>0</v>
      </c>
      <c r="P121" s="161">
        <f t="shared" si="39"/>
        <v>0</v>
      </c>
      <c r="Q121" s="151" t="s">
        <v>345</v>
      </c>
      <c r="R121" s="151" t="s">
        <v>371</v>
      </c>
      <c r="S121" s="162" t="s">
        <v>428</v>
      </c>
      <c r="U121" s="184"/>
      <c r="V121" s="23"/>
      <c r="W121" s="185"/>
      <c r="X121" s="188"/>
      <c r="Y121" s="185"/>
    </row>
    <row r="122" spans="1:26" s="66" customFormat="1" ht="15.6" hidden="1" customHeight="1">
      <c r="A122" s="172">
        <v>0</v>
      </c>
      <c r="B122" s="151" t="s">
        <v>129</v>
      </c>
      <c r="C122" s="151" t="s">
        <v>130</v>
      </c>
      <c r="D122" s="146" t="s">
        <v>336</v>
      </c>
      <c r="E122" s="152" t="s">
        <v>659</v>
      </c>
      <c r="F122" s="152" t="s">
        <v>42</v>
      </c>
      <c r="G122" s="153" t="s">
        <v>43</v>
      </c>
      <c r="H122" s="154">
        <v>3.8499999999999996</v>
      </c>
      <c r="I122" s="147">
        <f t="shared" si="35"/>
        <v>495.2639999999999</v>
      </c>
      <c r="J122" s="147">
        <v>25</v>
      </c>
      <c r="K122" s="159"/>
      <c r="L122" s="148" t="s">
        <v>469</v>
      </c>
      <c r="M122" s="160" t="str">
        <f>IF(K122="","-",K122/250)</f>
        <v>-</v>
      </c>
      <c r="N122" s="161">
        <f t="shared" si="36"/>
        <v>0</v>
      </c>
      <c r="O122" s="197">
        <f t="shared" si="42"/>
        <v>0</v>
      </c>
      <c r="P122" s="161">
        <f t="shared" si="39"/>
        <v>0</v>
      </c>
      <c r="Q122" s="151" t="s">
        <v>345</v>
      </c>
      <c r="R122" s="151" t="s">
        <v>371</v>
      </c>
      <c r="S122" s="162" t="s">
        <v>428</v>
      </c>
      <c r="U122" s="184"/>
      <c r="V122" s="23"/>
      <c r="W122" s="185"/>
      <c r="X122" s="188"/>
      <c r="Y122" s="185"/>
    </row>
    <row r="123" spans="1:26" s="66" customFormat="1" ht="15.6" customHeight="1">
      <c r="A123" s="172" t="s">
        <v>776</v>
      </c>
      <c r="B123" s="59" t="s">
        <v>127</v>
      </c>
      <c r="C123" s="59" t="s">
        <v>754</v>
      </c>
      <c r="D123" s="156" t="s">
        <v>336</v>
      </c>
      <c r="E123" s="155" t="s">
        <v>775</v>
      </c>
      <c r="F123" s="60" t="s">
        <v>71</v>
      </c>
      <c r="G123" s="61" t="s">
        <v>43</v>
      </c>
      <c r="H123" s="62">
        <v>3.83</v>
      </c>
      <c r="I123" s="158">
        <f t="shared" ref="I123" si="44">H123*$O$7</f>
        <v>492.69119999999998</v>
      </c>
      <c r="J123" s="158">
        <v>25</v>
      </c>
      <c r="K123" s="175"/>
      <c r="L123" s="132" t="s">
        <v>47</v>
      </c>
      <c r="M123" s="64" t="str">
        <f>IF(K123="","-",K123/250)</f>
        <v>-</v>
      </c>
      <c r="N123" s="65">
        <f t="shared" ref="N123" si="45">H123*K123</f>
        <v>0</v>
      </c>
      <c r="O123" s="65">
        <f t="shared" si="42"/>
        <v>0</v>
      </c>
      <c r="P123" s="65">
        <f t="shared" ref="P123" si="46">N123+O123</f>
        <v>0</v>
      </c>
      <c r="Q123" s="59" t="s">
        <v>345</v>
      </c>
      <c r="R123" s="59" t="s">
        <v>371</v>
      </c>
      <c r="S123" s="157" t="s">
        <v>428</v>
      </c>
      <c r="U123" s="184"/>
      <c r="V123" s="23"/>
      <c r="W123" s="185"/>
      <c r="X123" s="188"/>
      <c r="Y123" s="185"/>
    </row>
    <row r="124" spans="1:26" s="66" customFormat="1" ht="15.6" customHeight="1">
      <c r="A124" s="172" t="s">
        <v>776</v>
      </c>
      <c r="B124" s="59" t="s">
        <v>129</v>
      </c>
      <c r="C124" s="59" t="s">
        <v>131</v>
      </c>
      <c r="D124" s="156" t="s">
        <v>336</v>
      </c>
      <c r="E124" s="155" t="s">
        <v>775</v>
      </c>
      <c r="F124" s="60" t="s">
        <v>42</v>
      </c>
      <c r="G124" s="61" t="s">
        <v>43</v>
      </c>
      <c r="H124" s="62">
        <v>3.8499999999999996</v>
      </c>
      <c r="I124" s="158">
        <f t="shared" si="35"/>
        <v>495.2639999999999</v>
      </c>
      <c r="J124" s="158">
        <v>25</v>
      </c>
      <c r="K124" s="175"/>
      <c r="L124" s="132" t="s">
        <v>47</v>
      </c>
      <c r="M124" s="64" t="str">
        <f>IF(K124="","-",K124/250)</f>
        <v>-</v>
      </c>
      <c r="N124" s="65">
        <f t="shared" si="36"/>
        <v>0</v>
      </c>
      <c r="O124" s="65">
        <f t="shared" si="42"/>
        <v>0</v>
      </c>
      <c r="P124" s="65">
        <f t="shared" si="39"/>
        <v>0</v>
      </c>
      <c r="Q124" s="59" t="s">
        <v>345</v>
      </c>
      <c r="R124" s="59" t="s">
        <v>371</v>
      </c>
      <c r="S124" s="157" t="s">
        <v>428</v>
      </c>
      <c r="U124" s="184"/>
      <c r="V124" s="23"/>
      <c r="W124" s="185"/>
      <c r="X124" s="188"/>
      <c r="Y124" s="185"/>
    </row>
    <row r="125" spans="1:26" s="66" customFormat="1" ht="15.6" hidden="1" customHeight="1">
      <c r="A125" s="172">
        <v>0</v>
      </c>
      <c r="B125" s="151" t="s">
        <v>129</v>
      </c>
      <c r="C125" s="151" t="s">
        <v>132</v>
      </c>
      <c r="D125" s="146" t="s">
        <v>336</v>
      </c>
      <c r="E125" s="152" t="s">
        <v>680</v>
      </c>
      <c r="F125" s="152" t="s">
        <v>42</v>
      </c>
      <c r="G125" s="153" t="s">
        <v>68</v>
      </c>
      <c r="H125" s="154">
        <v>3.8499999999999996</v>
      </c>
      <c r="I125" s="147">
        <f t="shared" si="35"/>
        <v>495.2639999999999</v>
      </c>
      <c r="J125" s="147">
        <v>25</v>
      </c>
      <c r="K125" s="159"/>
      <c r="L125" s="148" t="s">
        <v>469</v>
      </c>
      <c r="M125" s="160" t="str">
        <f>IF(K125="","-",K125/250)</f>
        <v>-</v>
      </c>
      <c r="N125" s="161">
        <f t="shared" si="36"/>
        <v>0</v>
      </c>
      <c r="O125" s="197">
        <f t="shared" si="42"/>
        <v>0</v>
      </c>
      <c r="P125" s="161">
        <f t="shared" si="39"/>
        <v>0</v>
      </c>
      <c r="Q125" s="151" t="s">
        <v>345</v>
      </c>
      <c r="R125" s="151" t="s">
        <v>371</v>
      </c>
      <c r="S125" s="162" t="s">
        <v>428</v>
      </c>
      <c r="U125" s="184"/>
      <c r="V125" s="23"/>
      <c r="W125" s="185"/>
      <c r="X125" s="188"/>
      <c r="Y125" s="185"/>
    </row>
    <row r="126" spans="1:26" s="66" customFormat="1" ht="15.6" hidden="1" customHeight="1">
      <c r="A126" s="172">
        <v>0</v>
      </c>
      <c r="B126" s="151" t="s">
        <v>133</v>
      </c>
      <c r="C126" s="151" t="s">
        <v>134</v>
      </c>
      <c r="D126" s="146" t="s">
        <v>336</v>
      </c>
      <c r="E126" s="152" t="s">
        <v>680</v>
      </c>
      <c r="F126" s="152" t="s">
        <v>67</v>
      </c>
      <c r="G126" s="153" t="s">
        <v>68</v>
      </c>
      <c r="H126" s="154">
        <v>3.21</v>
      </c>
      <c r="I126" s="147">
        <f t="shared" si="35"/>
        <v>412.93439999999993</v>
      </c>
      <c r="J126" s="147">
        <v>40</v>
      </c>
      <c r="K126" s="159"/>
      <c r="L126" s="148" t="s">
        <v>469</v>
      </c>
      <c r="M126" s="160" t="str">
        <f>IF(K126="","-",K126/J126)</f>
        <v>-</v>
      </c>
      <c r="N126" s="161">
        <f t="shared" si="36"/>
        <v>0</v>
      </c>
      <c r="O126" s="197">
        <v>0</v>
      </c>
      <c r="P126" s="161">
        <f t="shared" si="39"/>
        <v>0</v>
      </c>
      <c r="Q126" s="151" t="s">
        <v>345</v>
      </c>
      <c r="R126" s="151" t="s">
        <v>371</v>
      </c>
      <c r="S126" s="162" t="s">
        <v>428</v>
      </c>
      <c r="U126" s="184"/>
      <c r="V126" s="23"/>
      <c r="W126" s="185"/>
      <c r="X126" s="188"/>
      <c r="Y126" s="185"/>
    </row>
    <row r="127" spans="1:26" s="66" customFormat="1" ht="15.6" hidden="1" customHeight="1">
      <c r="A127" s="172">
        <v>0</v>
      </c>
      <c r="B127" s="151" t="s">
        <v>135</v>
      </c>
      <c r="C127" s="151" t="s">
        <v>136</v>
      </c>
      <c r="D127" s="146" t="s">
        <v>336</v>
      </c>
      <c r="E127" s="152" t="s">
        <v>660</v>
      </c>
      <c r="F127" s="152" t="s">
        <v>42</v>
      </c>
      <c r="G127" s="153" t="s">
        <v>43</v>
      </c>
      <c r="H127" s="154">
        <v>3.95</v>
      </c>
      <c r="I127" s="147">
        <f t="shared" si="35"/>
        <v>508.12799999999999</v>
      </c>
      <c r="J127" s="147">
        <v>25</v>
      </c>
      <c r="K127" s="159"/>
      <c r="L127" s="148" t="s">
        <v>469</v>
      </c>
      <c r="M127" s="160" t="str">
        <f>IF(K127="","-",K127/250)</f>
        <v>-</v>
      </c>
      <c r="N127" s="161">
        <f>H127*K127</f>
        <v>0</v>
      </c>
      <c r="O127" s="197">
        <f>IF(K127&lt;50,H127*K127*0.05,0)</f>
        <v>0</v>
      </c>
      <c r="P127" s="161">
        <f>N127+O127</f>
        <v>0</v>
      </c>
      <c r="Q127" s="151" t="s">
        <v>350</v>
      </c>
      <c r="R127" s="151" t="s">
        <v>372</v>
      </c>
      <c r="S127" s="162" t="s">
        <v>429</v>
      </c>
      <c r="U127" s="184"/>
      <c r="V127" s="23"/>
      <c r="W127" s="185"/>
      <c r="X127" s="188"/>
      <c r="Y127" s="185"/>
    </row>
    <row r="128" spans="1:26" s="137" customFormat="1" ht="15.6" hidden="1" customHeight="1">
      <c r="A128" s="172">
        <v>0</v>
      </c>
      <c r="B128" s="151" t="s">
        <v>137</v>
      </c>
      <c r="C128" s="151" t="s">
        <v>138</v>
      </c>
      <c r="D128" s="146" t="s">
        <v>336</v>
      </c>
      <c r="E128" s="152" t="s">
        <v>897</v>
      </c>
      <c r="F128" s="152" t="s">
        <v>80</v>
      </c>
      <c r="G128" s="153" t="s">
        <v>43</v>
      </c>
      <c r="H128" s="154">
        <v>1.7</v>
      </c>
      <c r="I128" s="147">
        <f t="shared" si="35"/>
        <v>218.68799999999996</v>
      </c>
      <c r="J128" s="147">
        <v>84</v>
      </c>
      <c r="K128" s="159"/>
      <c r="L128" s="148" t="s">
        <v>469</v>
      </c>
      <c r="M128" s="160" t="str">
        <f>IF(K128="","-",K128/84)</f>
        <v>-</v>
      </c>
      <c r="N128" s="161">
        <f t="shared" si="36"/>
        <v>0</v>
      </c>
      <c r="O128" s="197" t="s">
        <v>81</v>
      </c>
      <c r="P128" s="197">
        <f>N128</f>
        <v>0</v>
      </c>
      <c r="Q128" s="151" t="s">
        <v>350</v>
      </c>
      <c r="R128" s="151" t="s">
        <v>372</v>
      </c>
      <c r="S128" s="162" t="s">
        <v>429</v>
      </c>
      <c r="U128" s="207"/>
      <c r="V128" s="188"/>
      <c r="W128" s="188"/>
      <c r="X128" s="188"/>
      <c r="Y128" s="188"/>
    </row>
    <row r="129" spans="1:26" s="66" customFormat="1" ht="15.6" customHeight="1">
      <c r="A129" s="172">
        <v>14</v>
      </c>
      <c r="B129" s="151" t="s">
        <v>139</v>
      </c>
      <c r="C129" s="136" t="s">
        <v>140</v>
      </c>
      <c r="D129" s="168" t="s">
        <v>336</v>
      </c>
      <c r="E129" s="167" t="s">
        <v>820</v>
      </c>
      <c r="F129" s="155" t="s">
        <v>71</v>
      </c>
      <c r="G129" s="138" t="s">
        <v>43</v>
      </c>
      <c r="H129" s="139">
        <v>4.59</v>
      </c>
      <c r="I129" s="63">
        <f t="shared" si="35"/>
        <v>590.45759999999996</v>
      </c>
      <c r="J129" s="63">
        <v>25</v>
      </c>
      <c r="K129" s="175"/>
      <c r="L129" s="132" t="s">
        <v>47</v>
      </c>
      <c r="M129" s="173" t="str">
        <f>IF(K129="","-",K129/275)</f>
        <v>-</v>
      </c>
      <c r="N129" s="205">
        <f t="shared" si="36"/>
        <v>0</v>
      </c>
      <c r="O129" s="65">
        <f>IF(K129&lt;50,H129*K129*0.05,0)</f>
        <v>0</v>
      </c>
      <c r="P129" s="205">
        <f>N129+O129</f>
        <v>0</v>
      </c>
      <c r="Q129" s="136" t="s">
        <v>373</v>
      </c>
      <c r="R129" s="136" t="s">
        <v>374</v>
      </c>
      <c r="S129" s="206" t="s">
        <v>430</v>
      </c>
      <c r="U129" s="184"/>
      <c r="V129" s="23"/>
      <c r="W129" s="185"/>
      <c r="X129" s="188"/>
      <c r="Y129" s="185"/>
    </row>
    <row r="130" spans="1:26" s="66" customFormat="1" ht="15.6" customHeight="1">
      <c r="A130" s="172" t="s">
        <v>776</v>
      </c>
      <c r="B130" s="59"/>
      <c r="C130" s="59" t="s">
        <v>526</v>
      </c>
      <c r="D130" s="156" t="s">
        <v>336</v>
      </c>
      <c r="E130" s="155" t="s">
        <v>684</v>
      </c>
      <c r="F130" s="60" t="s">
        <v>546</v>
      </c>
      <c r="G130" s="61" t="s">
        <v>43</v>
      </c>
      <c r="H130" s="62">
        <v>3.54</v>
      </c>
      <c r="I130" s="158">
        <f t="shared" si="35"/>
        <v>455.38559999999995</v>
      </c>
      <c r="J130" s="158">
        <v>40</v>
      </c>
      <c r="K130" s="175"/>
      <c r="L130" s="132" t="s">
        <v>47</v>
      </c>
      <c r="M130" s="64" t="str">
        <f>IF(K130="","-",K130/J130)</f>
        <v>-</v>
      </c>
      <c r="N130" s="65">
        <f>H130*K130</f>
        <v>0</v>
      </c>
      <c r="O130" s="65">
        <v>0</v>
      </c>
      <c r="P130" s="65">
        <f>N130+O130</f>
        <v>0</v>
      </c>
      <c r="Q130" s="59" t="s">
        <v>373</v>
      </c>
      <c r="R130" s="59" t="s">
        <v>374</v>
      </c>
      <c r="S130" s="157" t="s">
        <v>430</v>
      </c>
      <c r="U130" s="184"/>
      <c r="V130" s="23"/>
      <c r="W130" s="185"/>
      <c r="X130" s="188"/>
      <c r="Y130" s="185"/>
    </row>
    <row r="131" spans="1:26" s="66" customFormat="1" ht="15.6" customHeight="1">
      <c r="A131" s="172">
        <v>4</v>
      </c>
      <c r="B131" s="174" t="s">
        <v>141</v>
      </c>
      <c r="C131" s="59" t="s">
        <v>142</v>
      </c>
      <c r="D131" s="168" t="s">
        <v>336</v>
      </c>
      <c r="E131" s="155" t="s">
        <v>821</v>
      </c>
      <c r="F131" s="60" t="s">
        <v>80</v>
      </c>
      <c r="G131" s="61" t="s">
        <v>43</v>
      </c>
      <c r="H131" s="62">
        <v>1.7</v>
      </c>
      <c r="I131" s="158">
        <f t="shared" si="35"/>
        <v>218.68799999999996</v>
      </c>
      <c r="J131" s="158">
        <v>84</v>
      </c>
      <c r="K131" s="175"/>
      <c r="L131" s="132" t="s">
        <v>47</v>
      </c>
      <c r="M131" s="64" t="str">
        <f>IF(K131="","-",K131/84)</f>
        <v>-</v>
      </c>
      <c r="N131" s="65">
        <f t="shared" si="36"/>
        <v>0</v>
      </c>
      <c r="O131" s="65" t="s">
        <v>81</v>
      </c>
      <c r="P131" s="65">
        <f>N131</f>
        <v>0</v>
      </c>
      <c r="Q131" s="59" t="s">
        <v>350</v>
      </c>
      <c r="R131" s="59" t="s">
        <v>375</v>
      </c>
      <c r="S131" s="157" t="s">
        <v>431</v>
      </c>
      <c r="U131" s="184"/>
      <c r="V131" s="23"/>
      <c r="W131" s="185"/>
      <c r="X131" s="188"/>
      <c r="Y131" s="185"/>
    </row>
    <row r="132" spans="1:26" s="66" customFormat="1" ht="15.6" customHeight="1">
      <c r="A132" s="172" t="s">
        <v>776</v>
      </c>
      <c r="B132" s="59"/>
      <c r="C132" s="59" t="s">
        <v>793</v>
      </c>
      <c r="D132" s="168" t="s">
        <v>336</v>
      </c>
      <c r="E132" s="155" t="s">
        <v>821</v>
      </c>
      <c r="F132" s="60" t="s">
        <v>42</v>
      </c>
      <c r="G132" s="61" t="s">
        <v>43</v>
      </c>
      <c r="H132" s="62">
        <v>3.89</v>
      </c>
      <c r="I132" s="158">
        <f t="shared" ref="I132" si="47">H132*$O$7</f>
        <v>500.40959999999995</v>
      </c>
      <c r="J132" s="158">
        <v>25</v>
      </c>
      <c r="K132" s="175"/>
      <c r="L132" s="132" t="s">
        <v>47</v>
      </c>
      <c r="M132" s="64" t="str">
        <f>IF(K132="","-",K132/250)</f>
        <v>-</v>
      </c>
      <c r="N132" s="65">
        <f t="shared" ref="N132" si="48">H132*K132</f>
        <v>0</v>
      </c>
      <c r="O132" s="65">
        <f t="shared" ref="O132:O141" si="49">IF(K132&lt;50,H132*K132*0.05,0)</f>
        <v>0</v>
      </c>
      <c r="P132" s="65">
        <f t="shared" ref="P132:P138" si="50">N132+O132</f>
        <v>0</v>
      </c>
      <c r="Q132" s="59" t="s">
        <v>350</v>
      </c>
      <c r="R132" s="59" t="s">
        <v>375</v>
      </c>
      <c r="S132" s="157" t="s">
        <v>431</v>
      </c>
      <c r="U132" s="184"/>
      <c r="V132" s="23"/>
      <c r="W132" s="185"/>
      <c r="X132" s="188"/>
      <c r="Y132" s="185"/>
    </row>
    <row r="133" spans="1:26" s="66" customFormat="1" ht="15.6" customHeight="1">
      <c r="A133" s="172">
        <v>12</v>
      </c>
      <c r="B133" s="151" t="s">
        <v>143</v>
      </c>
      <c r="C133" s="136" t="s">
        <v>144</v>
      </c>
      <c r="D133" s="168" t="s">
        <v>336</v>
      </c>
      <c r="E133" s="155" t="s">
        <v>592</v>
      </c>
      <c r="F133" s="155" t="s">
        <v>42</v>
      </c>
      <c r="G133" s="138" t="s">
        <v>43</v>
      </c>
      <c r="H133" s="139">
        <v>4.46</v>
      </c>
      <c r="I133" s="63">
        <f t="shared" si="35"/>
        <v>573.73439999999994</v>
      </c>
      <c r="J133" s="63">
        <v>25</v>
      </c>
      <c r="K133" s="175"/>
      <c r="L133" s="132" t="s">
        <v>47</v>
      </c>
      <c r="M133" s="173" t="str">
        <f>IF(K133="","-",K133/250)</f>
        <v>-</v>
      </c>
      <c r="N133" s="205">
        <f t="shared" si="36"/>
        <v>0</v>
      </c>
      <c r="O133" s="65">
        <f t="shared" si="49"/>
        <v>0</v>
      </c>
      <c r="P133" s="205">
        <f t="shared" si="50"/>
        <v>0</v>
      </c>
      <c r="Q133" s="136" t="s">
        <v>373</v>
      </c>
      <c r="R133" s="136" t="s">
        <v>376</v>
      </c>
      <c r="S133" s="206" t="s">
        <v>432</v>
      </c>
      <c r="U133" s="184"/>
      <c r="V133" s="23"/>
      <c r="W133" s="185"/>
      <c r="X133" s="188"/>
      <c r="Y133" s="185"/>
    </row>
    <row r="134" spans="1:26" s="66" customFormat="1" ht="15.6" customHeight="1">
      <c r="A134" s="172" t="s">
        <v>776</v>
      </c>
      <c r="B134" s="59"/>
      <c r="C134" s="59" t="s">
        <v>827</v>
      </c>
      <c r="D134" s="210" t="s">
        <v>336</v>
      </c>
      <c r="E134" s="155" t="s">
        <v>844</v>
      </c>
      <c r="F134" s="60" t="s">
        <v>71</v>
      </c>
      <c r="G134" s="61" t="s">
        <v>43</v>
      </c>
      <c r="H134" s="62">
        <v>2.68</v>
      </c>
      <c r="I134" s="158">
        <f t="shared" ref="I134" si="51">H134*$O$7</f>
        <v>344.7552</v>
      </c>
      <c r="J134" s="158">
        <v>25</v>
      </c>
      <c r="K134" s="175"/>
      <c r="L134" s="132" t="s">
        <v>47</v>
      </c>
      <c r="M134" s="173" t="str">
        <f>IF(K134="","-",K134/275)</f>
        <v>-</v>
      </c>
      <c r="N134" s="65">
        <f t="shared" ref="N134" si="52">H134*K134</f>
        <v>0</v>
      </c>
      <c r="O134" s="65">
        <f t="shared" si="49"/>
        <v>0</v>
      </c>
      <c r="P134" s="65">
        <f t="shared" si="50"/>
        <v>0</v>
      </c>
      <c r="Q134" s="59" t="s">
        <v>341</v>
      </c>
      <c r="R134" s="59" t="s">
        <v>377</v>
      </c>
      <c r="S134" s="157" t="s">
        <v>433</v>
      </c>
      <c r="U134" s="184"/>
      <c r="V134" s="23"/>
      <c r="W134" s="185"/>
      <c r="X134" s="188"/>
      <c r="Y134" s="185"/>
    </row>
    <row r="135" spans="1:26" s="66" customFormat="1" ht="15.6" hidden="1" customHeight="1">
      <c r="A135" s="172">
        <v>0</v>
      </c>
      <c r="B135" s="174" t="s">
        <v>145</v>
      </c>
      <c r="C135" s="174" t="s">
        <v>146</v>
      </c>
      <c r="D135" s="146" t="s">
        <v>336</v>
      </c>
      <c r="E135" s="152" t="s">
        <v>815</v>
      </c>
      <c r="F135" s="192" t="s">
        <v>42</v>
      </c>
      <c r="G135" s="193" t="s">
        <v>43</v>
      </c>
      <c r="H135" s="194">
        <v>3.57</v>
      </c>
      <c r="I135" s="195">
        <f t="shared" si="35"/>
        <v>459.24479999999994</v>
      </c>
      <c r="J135" s="195">
        <v>25</v>
      </c>
      <c r="K135" s="159"/>
      <c r="L135" s="148" t="s">
        <v>469</v>
      </c>
      <c r="M135" s="196" t="str">
        <f>IF(K135="","-",K135/250)</f>
        <v>-</v>
      </c>
      <c r="N135" s="197">
        <f t="shared" si="36"/>
        <v>0</v>
      </c>
      <c r="O135" s="197">
        <f t="shared" si="49"/>
        <v>0</v>
      </c>
      <c r="P135" s="197">
        <f t="shared" si="50"/>
        <v>0</v>
      </c>
      <c r="Q135" s="174" t="s">
        <v>341</v>
      </c>
      <c r="R135" s="174" t="s">
        <v>377</v>
      </c>
      <c r="S135" s="198" t="s">
        <v>433</v>
      </c>
      <c r="U135" s="184"/>
      <c r="V135" s="23"/>
      <c r="W135" s="185"/>
      <c r="X135" s="188"/>
      <c r="Y135" s="185"/>
    </row>
    <row r="136" spans="1:26" s="66" customFormat="1" ht="15.6" customHeight="1">
      <c r="A136" s="172" t="s">
        <v>776</v>
      </c>
      <c r="B136" s="59"/>
      <c r="C136" s="59" t="s">
        <v>830</v>
      </c>
      <c r="D136" s="168" t="s">
        <v>336</v>
      </c>
      <c r="E136" s="155" t="s">
        <v>593</v>
      </c>
      <c r="F136" s="60" t="s">
        <v>739</v>
      </c>
      <c r="G136" s="61" t="s">
        <v>43</v>
      </c>
      <c r="H136" s="62">
        <v>2.37</v>
      </c>
      <c r="I136" s="158">
        <f t="shared" ref="I136" si="53">H136*$O$7</f>
        <v>304.8768</v>
      </c>
      <c r="J136" s="158">
        <v>25</v>
      </c>
      <c r="K136" s="175"/>
      <c r="L136" s="132" t="s">
        <v>47</v>
      </c>
      <c r="M136" s="173" t="str">
        <f>IF(K136="","-",K136/275)</f>
        <v>-</v>
      </c>
      <c r="N136" s="65">
        <f t="shared" ref="N136" si="54">H136*K136</f>
        <v>0</v>
      </c>
      <c r="O136" s="65">
        <f t="shared" si="49"/>
        <v>0</v>
      </c>
      <c r="P136" s="65">
        <f t="shared" si="50"/>
        <v>0</v>
      </c>
      <c r="Q136" s="59" t="s">
        <v>378</v>
      </c>
      <c r="R136" s="59" t="s">
        <v>361</v>
      </c>
      <c r="S136" s="157" t="s">
        <v>434</v>
      </c>
      <c r="U136" s="184"/>
      <c r="V136" s="23"/>
      <c r="W136" s="185"/>
      <c r="X136" s="188"/>
      <c r="Y136" s="185"/>
    </row>
    <row r="137" spans="1:26" s="66" customFormat="1" ht="15.6" hidden="1" customHeight="1">
      <c r="A137" s="172">
        <v>0</v>
      </c>
      <c r="B137" s="174" t="s">
        <v>147</v>
      </c>
      <c r="C137" s="174" t="s">
        <v>148</v>
      </c>
      <c r="D137" s="146" t="s">
        <v>336</v>
      </c>
      <c r="E137" s="152" t="s">
        <v>593</v>
      </c>
      <c r="F137" s="192" t="s">
        <v>42</v>
      </c>
      <c r="G137" s="193" t="s">
        <v>43</v>
      </c>
      <c r="H137" s="194">
        <v>3.57</v>
      </c>
      <c r="I137" s="195">
        <f t="shared" si="35"/>
        <v>459.24479999999994</v>
      </c>
      <c r="J137" s="195">
        <v>25</v>
      </c>
      <c r="K137" s="159"/>
      <c r="L137" s="148" t="s">
        <v>469</v>
      </c>
      <c r="M137" s="196" t="str">
        <f>IF(K137="","-",K137/250)</f>
        <v>-</v>
      </c>
      <c r="N137" s="197">
        <f t="shared" si="36"/>
        <v>0</v>
      </c>
      <c r="O137" s="197">
        <f t="shared" si="49"/>
        <v>0</v>
      </c>
      <c r="P137" s="197">
        <f t="shared" si="50"/>
        <v>0</v>
      </c>
      <c r="Q137" s="174" t="s">
        <v>378</v>
      </c>
      <c r="R137" s="174" t="s">
        <v>361</v>
      </c>
      <c r="S137" s="198" t="s">
        <v>434</v>
      </c>
      <c r="U137" s="184"/>
      <c r="V137" s="23"/>
      <c r="W137" s="185"/>
      <c r="X137" s="188"/>
      <c r="Y137" s="185"/>
    </row>
    <row r="138" spans="1:26" s="66" customFormat="1" ht="15.6" hidden="1" customHeight="1">
      <c r="A138" s="172">
        <v>0</v>
      </c>
      <c r="B138" s="174" t="s">
        <v>147</v>
      </c>
      <c r="C138" s="174" t="s">
        <v>149</v>
      </c>
      <c r="D138" s="146" t="s">
        <v>336</v>
      </c>
      <c r="E138" s="152" t="s">
        <v>593</v>
      </c>
      <c r="F138" s="192" t="s">
        <v>42</v>
      </c>
      <c r="G138" s="193" t="s">
        <v>43</v>
      </c>
      <c r="H138" s="194">
        <v>3.57</v>
      </c>
      <c r="I138" s="195">
        <f t="shared" si="35"/>
        <v>459.24479999999994</v>
      </c>
      <c r="J138" s="195">
        <v>25</v>
      </c>
      <c r="K138" s="159"/>
      <c r="L138" s="148" t="s">
        <v>469</v>
      </c>
      <c r="M138" s="196" t="str">
        <f>IF(K138="","-",K138/250)</f>
        <v>-</v>
      </c>
      <c r="N138" s="197">
        <f t="shared" si="36"/>
        <v>0</v>
      </c>
      <c r="O138" s="197">
        <f t="shared" si="49"/>
        <v>0</v>
      </c>
      <c r="P138" s="197">
        <f t="shared" si="50"/>
        <v>0</v>
      </c>
      <c r="Q138" s="174" t="s">
        <v>378</v>
      </c>
      <c r="R138" s="174" t="s">
        <v>361</v>
      </c>
      <c r="S138" s="198" t="s">
        <v>434</v>
      </c>
      <c r="U138" s="184"/>
      <c r="V138" s="23"/>
      <c r="W138" s="185"/>
      <c r="X138" s="188"/>
      <c r="Y138" s="185"/>
    </row>
    <row r="139" spans="1:26" s="137" customFormat="1" ht="15.6" hidden="1" customHeight="1">
      <c r="A139" s="172">
        <v>0</v>
      </c>
      <c r="B139" s="151" t="s">
        <v>150</v>
      </c>
      <c r="C139" s="151" t="s">
        <v>151</v>
      </c>
      <c r="D139" s="146" t="s">
        <v>336</v>
      </c>
      <c r="E139" s="152" t="s">
        <v>594</v>
      </c>
      <c r="F139" s="152" t="s">
        <v>71</v>
      </c>
      <c r="G139" s="153" t="s">
        <v>68</v>
      </c>
      <c r="H139" s="154">
        <v>2.8499999999999996</v>
      </c>
      <c r="I139" s="147">
        <f t="shared" ref="I139:I181" si="55">H139*$O$7</f>
        <v>366.62399999999991</v>
      </c>
      <c r="J139" s="147">
        <v>25</v>
      </c>
      <c r="K139" s="159"/>
      <c r="L139" s="148" t="s">
        <v>469</v>
      </c>
      <c r="M139" s="160" t="str">
        <f>IF(K139="","-",K139/275)</f>
        <v>-</v>
      </c>
      <c r="N139" s="161">
        <f t="shared" ref="N139:N161" si="56">H139*K139</f>
        <v>0</v>
      </c>
      <c r="O139" s="197">
        <f t="shared" si="49"/>
        <v>0</v>
      </c>
      <c r="P139" s="161">
        <f t="shared" ref="P139:P161" si="57">N139+O139</f>
        <v>0</v>
      </c>
      <c r="Q139" s="151" t="s">
        <v>345</v>
      </c>
      <c r="R139" s="151" t="s">
        <v>379</v>
      </c>
      <c r="S139" s="162" t="s">
        <v>435</v>
      </c>
      <c r="T139" s="66"/>
      <c r="U139" s="184"/>
      <c r="V139" s="23"/>
      <c r="W139" s="185"/>
      <c r="X139" s="188"/>
      <c r="Y139" s="185"/>
      <c r="Z139" s="66"/>
    </row>
    <row r="140" spans="1:26" s="66" customFormat="1" ht="15.6" hidden="1" customHeight="1">
      <c r="A140" s="172">
        <v>0</v>
      </c>
      <c r="B140" s="151" t="s">
        <v>152</v>
      </c>
      <c r="C140" s="151" t="s">
        <v>153</v>
      </c>
      <c r="D140" s="146" t="s">
        <v>336</v>
      </c>
      <c r="E140" s="152" t="s">
        <v>594</v>
      </c>
      <c r="F140" s="152" t="s">
        <v>42</v>
      </c>
      <c r="G140" s="153" t="s">
        <v>43</v>
      </c>
      <c r="H140" s="154">
        <v>3.57</v>
      </c>
      <c r="I140" s="147">
        <f t="shared" si="55"/>
        <v>459.24479999999994</v>
      </c>
      <c r="J140" s="147">
        <v>25</v>
      </c>
      <c r="K140" s="159"/>
      <c r="L140" s="148" t="s">
        <v>469</v>
      </c>
      <c r="M140" s="160" t="str">
        <f t="shared" ref="M140:M150" si="58">IF(K140="","-",K140/250)</f>
        <v>-</v>
      </c>
      <c r="N140" s="161">
        <f t="shared" si="56"/>
        <v>0</v>
      </c>
      <c r="O140" s="197">
        <f t="shared" si="49"/>
        <v>0</v>
      </c>
      <c r="P140" s="161">
        <f t="shared" si="57"/>
        <v>0</v>
      </c>
      <c r="Q140" s="151" t="s">
        <v>345</v>
      </c>
      <c r="R140" s="151" t="s">
        <v>379</v>
      </c>
      <c r="S140" s="162" t="s">
        <v>435</v>
      </c>
      <c r="U140" s="184"/>
      <c r="V140" s="23"/>
      <c r="W140" s="185"/>
      <c r="X140" s="188"/>
      <c r="Y140" s="185"/>
    </row>
    <row r="141" spans="1:26" s="66" customFormat="1" ht="15.6" hidden="1" customHeight="1">
      <c r="A141" s="172">
        <v>0</v>
      </c>
      <c r="B141" s="59" t="s">
        <v>152</v>
      </c>
      <c r="C141" s="59" t="s">
        <v>154</v>
      </c>
      <c r="D141" s="156" t="s">
        <v>336</v>
      </c>
      <c r="E141" s="155" t="s">
        <v>594</v>
      </c>
      <c r="F141" s="60" t="s">
        <v>42</v>
      </c>
      <c r="G141" s="61" t="s">
        <v>43</v>
      </c>
      <c r="H141" s="62">
        <v>3.57</v>
      </c>
      <c r="I141" s="158">
        <f t="shared" si="55"/>
        <v>459.24479999999994</v>
      </c>
      <c r="J141" s="158">
        <v>25</v>
      </c>
      <c r="K141" s="175"/>
      <c r="L141" s="132" t="s">
        <v>47</v>
      </c>
      <c r="M141" s="64" t="str">
        <f t="shared" si="58"/>
        <v>-</v>
      </c>
      <c r="N141" s="65">
        <f t="shared" si="56"/>
        <v>0</v>
      </c>
      <c r="O141" s="65">
        <f t="shared" si="49"/>
        <v>0</v>
      </c>
      <c r="P141" s="65">
        <f t="shared" si="57"/>
        <v>0</v>
      </c>
      <c r="Q141" s="59" t="s">
        <v>345</v>
      </c>
      <c r="R141" s="59" t="s">
        <v>379</v>
      </c>
      <c r="S141" s="157" t="s">
        <v>435</v>
      </c>
      <c r="U141" s="184"/>
      <c r="V141" s="23"/>
      <c r="W141" s="185"/>
      <c r="X141" s="188"/>
      <c r="Y141" s="185"/>
    </row>
    <row r="142" spans="1:26" s="66" customFormat="1" ht="15.6" customHeight="1">
      <c r="A142" s="172" t="s">
        <v>776</v>
      </c>
      <c r="B142" s="59" t="s">
        <v>152</v>
      </c>
      <c r="C142" s="59" t="s">
        <v>665</v>
      </c>
      <c r="D142" s="156" t="s">
        <v>336</v>
      </c>
      <c r="E142" s="155" t="s">
        <v>594</v>
      </c>
      <c r="F142" s="60" t="s">
        <v>671</v>
      </c>
      <c r="G142" s="61" t="s">
        <v>43</v>
      </c>
      <c r="H142" s="62">
        <v>3.41</v>
      </c>
      <c r="I142" s="158">
        <f>H142*$O$7</f>
        <v>438.66239999999999</v>
      </c>
      <c r="J142" s="158">
        <v>40</v>
      </c>
      <c r="K142" s="175"/>
      <c r="L142" s="132" t="s">
        <v>47</v>
      </c>
      <c r="M142" s="64" t="str">
        <f>IF(K142="","-",K142/250)</f>
        <v>-</v>
      </c>
      <c r="N142" s="65">
        <f>H142*K142</f>
        <v>0</v>
      </c>
      <c r="O142" s="65">
        <v>0</v>
      </c>
      <c r="P142" s="65">
        <f>N142+O142</f>
        <v>0</v>
      </c>
      <c r="Q142" s="59" t="s">
        <v>345</v>
      </c>
      <c r="R142" s="59" t="s">
        <v>379</v>
      </c>
      <c r="S142" s="157" t="s">
        <v>435</v>
      </c>
      <c r="U142" s="184"/>
      <c r="V142" s="23"/>
      <c r="W142" s="185"/>
      <c r="X142" s="188"/>
      <c r="Y142" s="185"/>
    </row>
    <row r="143" spans="1:26" s="66" customFormat="1" ht="15.6" customHeight="1">
      <c r="A143" s="172" t="s">
        <v>776</v>
      </c>
      <c r="B143" s="59"/>
      <c r="C143" s="59" t="s">
        <v>829</v>
      </c>
      <c r="D143" s="156" t="s">
        <v>336</v>
      </c>
      <c r="E143" s="155" t="s">
        <v>595</v>
      </c>
      <c r="F143" s="60" t="s">
        <v>71</v>
      </c>
      <c r="G143" s="61" t="s">
        <v>43</v>
      </c>
      <c r="H143" s="62">
        <v>2.68</v>
      </c>
      <c r="I143" s="158">
        <f t="shared" ref="I143" si="59">H143*$O$7</f>
        <v>344.7552</v>
      </c>
      <c r="J143" s="158">
        <v>25</v>
      </c>
      <c r="K143" s="175"/>
      <c r="L143" s="132" t="s">
        <v>47</v>
      </c>
      <c r="M143" s="64" t="str">
        <f>IF(K143="","-",K143/275)</f>
        <v>-</v>
      </c>
      <c r="N143" s="65">
        <f t="shared" ref="N143" si="60">H143*K143</f>
        <v>0</v>
      </c>
      <c r="O143" s="65">
        <f t="shared" ref="O143:O150" si="61">IF(K143&lt;50,H143*K143*0.05,0)</f>
        <v>0</v>
      </c>
      <c r="P143" s="65">
        <f t="shared" ref="P143" si="62">N143+O143</f>
        <v>0</v>
      </c>
      <c r="Q143" s="59"/>
      <c r="R143" s="59" t="s">
        <v>380</v>
      </c>
      <c r="S143" s="157" t="s">
        <v>381</v>
      </c>
      <c r="U143" s="184"/>
      <c r="V143" s="23"/>
      <c r="W143" s="185"/>
      <c r="X143" s="188"/>
      <c r="Y143" s="185"/>
    </row>
    <row r="144" spans="1:26" s="66" customFormat="1" ht="15.6" hidden="1" customHeight="1">
      <c r="A144" s="172">
        <v>0</v>
      </c>
      <c r="B144" s="174" t="s">
        <v>155</v>
      </c>
      <c r="C144" s="174" t="s">
        <v>156</v>
      </c>
      <c r="D144" s="146" t="s">
        <v>336</v>
      </c>
      <c r="E144" s="152" t="s">
        <v>595</v>
      </c>
      <c r="F144" s="192" t="s">
        <v>42</v>
      </c>
      <c r="G144" s="193" t="s">
        <v>43</v>
      </c>
      <c r="H144" s="194">
        <v>3.57</v>
      </c>
      <c r="I144" s="195">
        <f t="shared" si="55"/>
        <v>459.24479999999994</v>
      </c>
      <c r="J144" s="195">
        <v>25</v>
      </c>
      <c r="K144" s="159"/>
      <c r="L144" s="148" t="s">
        <v>469</v>
      </c>
      <c r="M144" s="196" t="str">
        <f t="shared" si="58"/>
        <v>-</v>
      </c>
      <c r="N144" s="197">
        <f t="shared" si="56"/>
        <v>0</v>
      </c>
      <c r="O144" s="197">
        <f t="shared" si="61"/>
        <v>0</v>
      </c>
      <c r="P144" s="197">
        <f t="shared" si="57"/>
        <v>0</v>
      </c>
      <c r="Q144" s="174"/>
      <c r="R144" s="174" t="s">
        <v>380</v>
      </c>
      <c r="S144" s="198" t="s">
        <v>381</v>
      </c>
      <c r="U144" s="184"/>
      <c r="V144" s="23"/>
      <c r="W144" s="185"/>
      <c r="X144" s="188"/>
      <c r="Y144" s="185"/>
    </row>
    <row r="145" spans="1:26" s="66" customFormat="1" ht="15.6" hidden="1" customHeight="1">
      <c r="A145" s="172">
        <v>0</v>
      </c>
      <c r="B145" s="174"/>
      <c r="C145" s="174" t="s">
        <v>831</v>
      </c>
      <c r="D145" s="146" t="s">
        <v>336</v>
      </c>
      <c r="E145" s="152" t="s">
        <v>596</v>
      </c>
      <c r="F145" s="192" t="s">
        <v>71</v>
      </c>
      <c r="G145" s="193" t="s">
        <v>43</v>
      </c>
      <c r="H145" s="194">
        <v>2.68</v>
      </c>
      <c r="I145" s="195">
        <f t="shared" ref="I145" si="63">H145*$O$7</f>
        <v>344.7552</v>
      </c>
      <c r="J145" s="195">
        <v>25</v>
      </c>
      <c r="K145" s="159"/>
      <c r="L145" s="148" t="s">
        <v>469</v>
      </c>
      <c r="M145" s="196" t="str">
        <f>IF(K145="","-",K145/275)</f>
        <v>-</v>
      </c>
      <c r="N145" s="197">
        <f t="shared" ref="N145" si="64">H145*K145</f>
        <v>0</v>
      </c>
      <c r="O145" s="197">
        <f t="shared" si="61"/>
        <v>0</v>
      </c>
      <c r="P145" s="197">
        <f t="shared" ref="P145" si="65">N145+O145</f>
        <v>0</v>
      </c>
      <c r="Q145" s="174" t="s">
        <v>341</v>
      </c>
      <c r="R145" s="174" t="s">
        <v>382</v>
      </c>
      <c r="S145" s="198" t="s">
        <v>436</v>
      </c>
      <c r="U145" s="184"/>
      <c r="V145" s="23"/>
      <c r="W145" s="185"/>
      <c r="X145" s="188"/>
      <c r="Y145" s="185"/>
    </row>
    <row r="146" spans="1:26" s="66" customFormat="1" ht="15.6" hidden="1" customHeight="1">
      <c r="A146" s="172">
        <v>0</v>
      </c>
      <c r="B146" s="151" t="s">
        <v>157</v>
      </c>
      <c r="C146" s="151" t="s">
        <v>158</v>
      </c>
      <c r="D146" s="146" t="s">
        <v>336</v>
      </c>
      <c r="E146" s="152" t="s">
        <v>596</v>
      </c>
      <c r="F146" s="152" t="s">
        <v>42</v>
      </c>
      <c r="G146" s="153" t="s">
        <v>43</v>
      </c>
      <c r="H146" s="154">
        <v>3.57</v>
      </c>
      <c r="I146" s="147">
        <f t="shared" si="55"/>
        <v>459.24479999999994</v>
      </c>
      <c r="J146" s="147">
        <v>25</v>
      </c>
      <c r="K146" s="159"/>
      <c r="L146" s="148" t="s">
        <v>469</v>
      </c>
      <c r="M146" s="160" t="str">
        <f t="shared" si="58"/>
        <v>-</v>
      </c>
      <c r="N146" s="161">
        <f t="shared" si="56"/>
        <v>0</v>
      </c>
      <c r="O146" s="197">
        <f t="shared" si="61"/>
        <v>0</v>
      </c>
      <c r="P146" s="161">
        <f t="shared" si="57"/>
        <v>0</v>
      </c>
      <c r="Q146" s="151" t="s">
        <v>341</v>
      </c>
      <c r="R146" s="151" t="s">
        <v>382</v>
      </c>
      <c r="S146" s="162" t="s">
        <v>436</v>
      </c>
      <c r="U146" s="184"/>
      <c r="V146" s="23"/>
      <c r="W146" s="185"/>
      <c r="X146" s="188"/>
      <c r="Y146" s="185"/>
    </row>
    <row r="147" spans="1:26" s="169" customFormat="1" ht="15.6" customHeight="1">
      <c r="A147" s="172" t="s">
        <v>776</v>
      </c>
      <c r="B147" s="59"/>
      <c r="C147" s="59" t="s">
        <v>832</v>
      </c>
      <c r="D147" s="210" t="s">
        <v>336</v>
      </c>
      <c r="E147" s="155" t="s">
        <v>822</v>
      </c>
      <c r="F147" s="60" t="s">
        <v>71</v>
      </c>
      <c r="G147" s="61" t="s">
        <v>43</v>
      </c>
      <c r="H147" s="62">
        <v>2.68</v>
      </c>
      <c r="I147" s="158">
        <f t="shared" si="55"/>
        <v>344.7552</v>
      </c>
      <c r="J147" s="158">
        <v>25</v>
      </c>
      <c r="K147" s="175"/>
      <c r="L147" s="132" t="s">
        <v>47</v>
      </c>
      <c r="M147" s="64" t="str">
        <f>IF(K147="","-",K147/275)</f>
        <v>-</v>
      </c>
      <c r="N147" s="65">
        <f t="shared" si="56"/>
        <v>0</v>
      </c>
      <c r="O147" s="65">
        <f t="shared" si="61"/>
        <v>0</v>
      </c>
      <c r="P147" s="65">
        <f t="shared" si="57"/>
        <v>0</v>
      </c>
      <c r="Q147" s="59" t="s">
        <v>345</v>
      </c>
      <c r="R147" s="59" t="s">
        <v>340</v>
      </c>
      <c r="S147" s="157" t="s">
        <v>437</v>
      </c>
      <c r="U147" s="184"/>
      <c r="V147" s="23"/>
      <c r="W147" s="185"/>
      <c r="X147" s="188"/>
      <c r="Y147" s="185"/>
      <c r="Z147" s="66"/>
    </row>
    <row r="148" spans="1:26" s="66" customFormat="1" ht="15.6" hidden="1" customHeight="1">
      <c r="A148" s="172">
        <v>0</v>
      </c>
      <c r="B148" s="174"/>
      <c r="C148" s="174" t="s">
        <v>789</v>
      </c>
      <c r="D148" s="146" t="s">
        <v>336</v>
      </c>
      <c r="E148" s="152" t="s">
        <v>672</v>
      </c>
      <c r="F148" s="192" t="s">
        <v>71</v>
      </c>
      <c r="G148" s="193" t="s">
        <v>43</v>
      </c>
      <c r="H148" s="194">
        <v>2.99</v>
      </c>
      <c r="I148" s="195">
        <f t="shared" ref="I148" si="66">H148*$O$7</f>
        <v>384.6336</v>
      </c>
      <c r="J148" s="195">
        <v>25</v>
      </c>
      <c r="K148" s="159"/>
      <c r="L148" s="148" t="s">
        <v>469</v>
      </c>
      <c r="M148" s="196" t="str">
        <f>IF(K148="","-",K148/275)</f>
        <v>-</v>
      </c>
      <c r="N148" s="197">
        <f t="shared" ref="N148" si="67">H148*K148</f>
        <v>0</v>
      </c>
      <c r="O148" s="197">
        <f t="shared" si="61"/>
        <v>0</v>
      </c>
      <c r="P148" s="197">
        <f t="shared" ref="P148" si="68">N148+O148</f>
        <v>0</v>
      </c>
      <c r="Q148" s="174" t="s">
        <v>345</v>
      </c>
      <c r="R148" s="174" t="s">
        <v>340</v>
      </c>
      <c r="S148" s="198" t="s">
        <v>437</v>
      </c>
      <c r="U148" s="184"/>
      <c r="V148" s="23"/>
      <c r="W148" s="185"/>
      <c r="X148" s="188"/>
      <c r="Y148" s="185"/>
    </row>
    <row r="149" spans="1:26" s="66" customFormat="1" ht="15.6" hidden="1" customHeight="1">
      <c r="A149" s="172">
        <v>0</v>
      </c>
      <c r="B149" s="151" t="s">
        <v>159</v>
      </c>
      <c r="C149" s="151" t="s">
        <v>160</v>
      </c>
      <c r="D149" s="146" t="s">
        <v>336</v>
      </c>
      <c r="E149" s="152" t="s">
        <v>597</v>
      </c>
      <c r="F149" s="152" t="s">
        <v>42</v>
      </c>
      <c r="G149" s="153" t="s">
        <v>43</v>
      </c>
      <c r="H149" s="154">
        <v>3.57</v>
      </c>
      <c r="I149" s="147">
        <f t="shared" si="55"/>
        <v>459.24479999999994</v>
      </c>
      <c r="J149" s="147">
        <v>25</v>
      </c>
      <c r="K149" s="159"/>
      <c r="L149" s="148" t="s">
        <v>469</v>
      </c>
      <c r="M149" s="160" t="str">
        <f t="shared" si="58"/>
        <v>-</v>
      </c>
      <c r="N149" s="161">
        <f t="shared" si="56"/>
        <v>0</v>
      </c>
      <c r="O149" s="197">
        <f t="shared" si="61"/>
        <v>0</v>
      </c>
      <c r="P149" s="161">
        <f t="shared" si="57"/>
        <v>0</v>
      </c>
      <c r="Q149" s="151" t="s">
        <v>345</v>
      </c>
      <c r="R149" s="151" t="s">
        <v>340</v>
      </c>
      <c r="S149" s="162" t="s">
        <v>437</v>
      </c>
      <c r="U149" s="184"/>
      <c r="V149" s="23"/>
      <c r="W149" s="185"/>
      <c r="X149" s="188"/>
      <c r="Y149" s="185"/>
    </row>
    <row r="150" spans="1:26" s="66" customFormat="1" ht="15.6" hidden="1" customHeight="1">
      <c r="A150" s="172">
        <v>0</v>
      </c>
      <c r="B150" s="174" t="s">
        <v>159</v>
      </c>
      <c r="C150" s="174" t="s">
        <v>161</v>
      </c>
      <c r="D150" s="146" t="s">
        <v>336</v>
      </c>
      <c r="E150" s="152" t="s">
        <v>672</v>
      </c>
      <c r="F150" s="192" t="s">
        <v>42</v>
      </c>
      <c r="G150" s="193" t="s">
        <v>43</v>
      </c>
      <c r="H150" s="194">
        <v>3.57</v>
      </c>
      <c r="I150" s="195">
        <f t="shared" si="55"/>
        <v>459.24479999999994</v>
      </c>
      <c r="J150" s="195">
        <v>25</v>
      </c>
      <c r="K150" s="159"/>
      <c r="L150" s="148" t="s">
        <v>469</v>
      </c>
      <c r="M150" s="196" t="str">
        <f t="shared" si="58"/>
        <v>-</v>
      </c>
      <c r="N150" s="197">
        <f t="shared" si="56"/>
        <v>0</v>
      </c>
      <c r="O150" s="197">
        <f t="shared" si="61"/>
        <v>0</v>
      </c>
      <c r="P150" s="197">
        <f t="shared" si="57"/>
        <v>0</v>
      </c>
      <c r="Q150" s="174" t="s">
        <v>345</v>
      </c>
      <c r="R150" s="174" t="s">
        <v>340</v>
      </c>
      <c r="S150" s="198" t="s">
        <v>437</v>
      </c>
      <c r="U150" s="184"/>
      <c r="V150" s="23"/>
      <c r="W150" s="185"/>
      <c r="X150" s="188"/>
      <c r="Y150" s="185"/>
    </row>
    <row r="151" spans="1:26" s="169" customFormat="1" ht="15.6" customHeight="1">
      <c r="A151" s="172" t="s">
        <v>776</v>
      </c>
      <c r="B151" s="59" t="s">
        <v>162</v>
      </c>
      <c r="C151" s="59" t="s">
        <v>663</v>
      </c>
      <c r="D151" s="168" t="s">
        <v>336</v>
      </c>
      <c r="E151" s="155" t="s">
        <v>822</v>
      </c>
      <c r="F151" s="60" t="s">
        <v>671</v>
      </c>
      <c r="G151" s="61" t="s">
        <v>68</v>
      </c>
      <c r="H151" s="62">
        <v>3.62</v>
      </c>
      <c r="I151" s="158">
        <f>H151*$O$7</f>
        <v>465.67679999999996</v>
      </c>
      <c r="J151" s="158">
        <v>40</v>
      </c>
      <c r="K151" s="175"/>
      <c r="L151" s="132" t="s">
        <v>47</v>
      </c>
      <c r="M151" s="64" t="str">
        <f>IF(K151="","-",K151/J151)</f>
        <v>-</v>
      </c>
      <c r="N151" s="65">
        <f>H151*K151</f>
        <v>0</v>
      </c>
      <c r="O151" s="65">
        <v>0</v>
      </c>
      <c r="P151" s="65">
        <f>N151+O151</f>
        <v>0</v>
      </c>
      <c r="Q151" s="59" t="s">
        <v>345</v>
      </c>
      <c r="R151" s="59" t="s">
        <v>340</v>
      </c>
      <c r="S151" s="157" t="s">
        <v>437</v>
      </c>
      <c r="U151" s="184"/>
      <c r="V151" s="23"/>
      <c r="W151" s="185"/>
      <c r="X151" s="188"/>
      <c r="Y151" s="185"/>
      <c r="Z151" s="66"/>
    </row>
    <row r="152" spans="1:26" s="66" customFormat="1" ht="15.6" hidden="1" customHeight="1">
      <c r="A152" s="172">
        <v>0</v>
      </c>
      <c r="B152" s="151" t="s">
        <v>162</v>
      </c>
      <c r="C152" s="151" t="s">
        <v>163</v>
      </c>
      <c r="D152" s="146" t="s">
        <v>336</v>
      </c>
      <c r="E152" s="152" t="s">
        <v>672</v>
      </c>
      <c r="F152" s="152" t="s">
        <v>67</v>
      </c>
      <c r="G152" s="153" t="s">
        <v>68</v>
      </c>
      <c r="H152" s="154">
        <v>3.84</v>
      </c>
      <c r="I152" s="147">
        <f t="shared" si="55"/>
        <v>493.97759999999994</v>
      </c>
      <c r="J152" s="147">
        <v>40</v>
      </c>
      <c r="K152" s="159"/>
      <c r="L152" s="148" t="s">
        <v>469</v>
      </c>
      <c r="M152" s="160" t="str">
        <f>IF(K152="","-",K152/J152)</f>
        <v>-</v>
      </c>
      <c r="N152" s="161">
        <f t="shared" si="56"/>
        <v>0</v>
      </c>
      <c r="O152" s="197">
        <v>0</v>
      </c>
      <c r="P152" s="161">
        <f t="shared" si="57"/>
        <v>0</v>
      </c>
      <c r="Q152" s="151" t="s">
        <v>345</v>
      </c>
      <c r="R152" s="151" t="s">
        <v>340</v>
      </c>
      <c r="S152" s="162" t="s">
        <v>437</v>
      </c>
      <c r="U152" s="184"/>
      <c r="V152" s="23"/>
      <c r="W152" s="185"/>
      <c r="X152" s="188"/>
      <c r="Y152" s="185"/>
    </row>
    <row r="153" spans="1:26" s="66" customFormat="1" ht="15.6" hidden="1" customHeight="1">
      <c r="A153" s="172">
        <v>0</v>
      </c>
      <c r="B153" s="151" t="s">
        <v>164</v>
      </c>
      <c r="C153" s="151" t="s">
        <v>165</v>
      </c>
      <c r="D153" s="146" t="s">
        <v>336</v>
      </c>
      <c r="E153" s="152" t="s">
        <v>598</v>
      </c>
      <c r="F153" s="152" t="s">
        <v>71</v>
      </c>
      <c r="G153" s="153" t="s">
        <v>68</v>
      </c>
      <c r="H153" s="154">
        <v>2.8499999999999996</v>
      </c>
      <c r="I153" s="147">
        <f t="shared" si="55"/>
        <v>366.62399999999991</v>
      </c>
      <c r="J153" s="147">
        <v>25</v>
      </c>
      <c r="K153" s="159"/>
      <c r="L153" s="148" t="s">
        <v>469</v>
      </c>
      <c r="M153" s="160" t="str">
        <f>IF(K153="","-",K153/275)</f>
        <v>-</v>
      </c>
      <c r="N153" s="161">
        <f t="shared" si="56"/>
        <v>0</v>
      </c>
      <c r="O153" s="197">
        <f t="shared" ref="O153:O157" si="69">IF(K153&lt;50,H153*K153*0.05,0)</f>
        <v>0</v>
      </c>
      <c r="P153" s="161">
        <f t="shared" si="57"/>
        <v>0</v>
      </c>
      <c r="Q153" s="151" t="s">
        <v>383</v>
      </c>
      <c r="R153" s="151" t="s">
        <v>338</v>
      </c>
      <c r="S153" s="162" t="s">
        <v>438</v>
      </c>
      <c r="U153" s="184"/>
      <c r="V153" s="23"/>
      <c r="W153" s="185"/>
      <c r="X153" s="188"/>
      <c r="Y153" s="185"/>
    </row>
    <row r="154" spans="1:26" s="66" customFormat="1" ht="15.6" customHeight="1">
      <c r="A154" s="172">
        <v>50</v>
      </c>
      <c r="B154" s="59" t="s">
        <v>166</v>
      </c>
      <c r="C154" s="59" t="s">
        <v>167</v>
      </c>
      <c r="D154" s="156" t="s">
        <v>336</v>
      </c>
      <c r="E154" s="155" t="s">
        <v>781</v>
      </c>
      <c r="F154" s="60" t="s">
        <v>42</v>
      </c>
      <c r="G154" s="61" t="s">
        <v>43</v>
      </c>
      <c r="H154" s="62">
        <v>3.57</v>
      </c>
      <c r="I154" s="158">
        <f t="shared" si="55"/>
        <v>459.24479999999994</v>
      </c>
      <c r="J154" s="158">
        <v>25</v>
      </c>
      <c r="K154" s="175"/>
      <c r="L154" s="132" t="s">
        <v>47</v>
      </c>
      <c r="M154" s="64" t="str">
        <f>IF(K154="","-",K154/250)</f>
        <v>-</v>
      </c>
      <c r="N154" s="65">
        <f t="shared" si="56"/>
        <v>0</v>
      </c>
      <c r="O154" s="65">
        <f t="shared" si="69"/>
        <v>0</v>
      </c>
      <c r="P154" s="65">
        <f t="shared" si="57"/>
        <v>0</v>
      </c>
      <c r="Q154" s="59" t="s">
        <v>341</v>
      </c>
      <c r="R154" s="59" t="s">
        <v>371</v>
      </c>
      <c r="S154" s="157" t="s">
        <v>439</v>
      </c>
      <c r="U154" s="184"/>
      <c r="V154" s="23"/>
      <c r="W154" s="185"/>
      <c r="X154" s="188"/>
      <c r="Y154" s="185"/>
    </row>
    <row r="155" spans="1:26" s="66" customFormat="1" ht="15.6" customHeight="1">
      <c r="A155" s="172" t="s">
        <v>776</v>
      </c>
      <c r="B155" s="59" t="s">
        <v>166</v>
      </c>
      <c r="C155" s="59" t="s">
        <v>168</v>
      </c>
      <c r="D155" s="156" t="s">
        <v>336</v>
      </c>
      <c r="E155" s="155" t="s">
        <v>781</v>
      </c>
      <c r="F155" s="60" t="s">
        <v>42</v>
      </c>
      <c r="G155" s="61" t="s">
        <v>43</v>
      </c>
      <c r="H155" s="62">
        <v>3.57</v>
      </c>
      <c r="I155" s="158">
        <f t="shared" si="55"/>
        <v>459.24479999999994</v>
      </c>
      <c r="J155" s="158">
        <v>25</v>
      </c>
      <c r="K155" s="175"/>
      <c r="L155" s="132" t="s">
        <v>47</v>
      </c>
      <c r="M155" s="64" t="str">
        <f>IF(K155="","-",K155/250)</f>
        <v>-</v>
      </c>
      <c r="N155" s="65">
        <f t="shared" si="56"/>
        <v>0</v>
      </c>
      <c r="O155" s="65">
        <f t="shared" si="69"/>
        <v>0</v>
      </c>
      <c r="P155" s="65">
        <f t="shared" si="57"/>
        <v>0</v>
      </c>
      <c r="Q155" s="59" t="s">
        <v>341</v>
      </c>
      <c r="R155" s="59" t="s">
        <v>371</v>
      </c>
      <c r="S155" s="157" t="s">
        <v>439</v>
      </c>
      <c r="U155" s="184"/>
      <c r="V155" s="23"/>
      <c r="W155" s="185"/>
      <c r="X155" s="188"/>
      <c r="Y155" s="185"/>
    </row>
    <row r="156" spans="1:26" s="66" customFormat="1" ht="15.6" hidden="1" customHeight="1">
      <c r="A156" s="172">
        <v>0</v>
      </c>
      <c r="B156" s="174"/>
      <c r="C156" s="174" t="s">
        <v>833</v>
      </c>
      <c r="D156" s="146" t="s">
        <v>336</v>
      </c>
      <c r="E156" s="152" t="s">
        <v>599</v>
      </c>
      <c r="F156" s="192" t="s">
        <v>71</v>
      </c>
      <c r="G156" s="193" t="s">
        <v>43</v>
      </c>
      <c r="H156" s="194">
        <v>2.68</v>
      </c>
      <c r="I156" s="195">
        <f t="shared" ref="I156" si="70">H156*$O$7</f>
        <v>344.7552</v>
      </c>
      <c r="J156" s="195">
        <v>25</v>
      </c>
      <c r="K156" s="159"/>
      <c r="L156" s="148" t="s">
        <v>469</v>
      </c>
      <c r="M156" s="196" t="str">
        <f>IF(K156="","-",K156/275)</f>
        <v>-</v>
      </c>
      <c r="N156" s="197">
        <f t="shared" ref="N156" si="71">H156*K156</f>
        <v>0</v>
      </c>
      <c r="O156" s="197">
        <f t="shared" si="69"/>
        <v>0</v>
      </c>
      <c r="P156" s="197">
        <f t="shared" ref="P156" si="72">N156+O156</f>
        <v>0</v>
      </c>
      <c r="Q156" s="174" t="s">
        <v>341</v>
      </c>
      <c r="R156" s="174" t="s">
        <v>384</v>
      </c>
      <c r="S156" s="198" t="s">
        <v>440</v>
      </c>
      <c r="U156" s="184"/>
      <c r="V156" s="23"/>
      <c r="W156" s="185"/>
      <c r="X156" s="188"/>
      <c r="Y156" s="185"/>
    </row>
    <row r="157" spans="1:26" s="66" customFormat="1" ht="15.6" hidden="1" customHeight="1">
      <c r="A157" s="172">
        <v>0</v>
      </c>
      <c r="B157" s="151" t="s">
        <v>169</v>
      </c>
      <c r="C157" s="151" t="s">
        <v>470</v>
      </c>
      <c r="D157" s="146" t="s">
        <v>336</v>
      </c>
      <c r="E157" s="152" t="s">
        <v>599</v>
      </c>
      <c r="F157" s="152" t="s">
        <v>42</v>
      </c>
      <c r="G157" s="153" t="s">
        <v>43</v>
      </c>
      <c r="H157" s="154">
        <v>3.57</v>
      </c>
      <c r="I157" s="147">
        <f t="shared" si="55"/>
        <v>459.24479999999994</v>
      </c>
      <c r="J157" s="147">
        <v>25</v>
      </c>
      <c r="K157" s="159"/>
      <c r="L157" s="148" t="s">
        <v>469</v>
      </c>
      <c r="M157" s="160" t="str">
        <f>IF(K157="","-",K157/250)</f>
        <v>-</v>
      </c>
      <c r="N157" s="161">
        <f t="shared" si="56"/>
        <v>0</v>
      </c>
      <c r="O157" s="197">
        <f t="shared" si="69"/>
        <v>0</v>
      </c>
      <c r="P157" s="161">
        <f t="shared" si="57"/>
        <v>0</v>
      </c>
      <c r="Q157" s="151" t="s">
        <v>341</v>
      </c>
      <c r="R157" s="151" t="s">
        <v>384</v>
      </c>
      <c r="S157" s="162" t="s">
        <v>440</v>
      </c>
      <c r="U157" s="184"/>
      <c r="V157" s="23"/>
      <c r="W157" s="185"/>
      <c r="X157" s="188"/>
      <c r="Y157" s="185"/>
    </row>
    <row r="158" spans="1:26" s="66" customFormat="1" ht="15.6" customHeight="1">
      <c r="A158" s="172" t="s">
        <v>776</v>
      </c>
      <c r="B158" s="59" t="s">
        <v>468</v>
      </c>
      <c r="C158" s="59" t="s">
        <v>527</v>
      </c>
      <c r="D158" s="156" t="s">
        <v>336</v>
      </c>
      <c r="E158" s="171" t="s">
        <v>685</v>
      </c>
      <c r="F158" s="60" t="s">
        <v>545</v>
      </c>
      <c r="G158" s="61" t="s">
        <v>43</v>
      </c>
      <c r="H158" s="62">
        <v>4.3499999999999996</v>
      </c>
      <c r="I158" s="158">
        <f t="shared" si="55"/>
        <v>559.58399999999995</v>
      </c>
      <c r="J158" s="158">
        <v>25</v>
      </c>
      <c r="K158" s="175"/>
      <c r="L158" s="132" t="s">
        <v>47</v>
      </c>
      <c r="M158" s="64" t="str">
        <f>IF(K158="","-",K158/J158)</f>
        <v>-</v>
      </c>
      <c r="N158" s="65">
        <f t="shared" si="56"/>
        <v>0</v>
      </c>
      <c r="O158" s="65">
        <v>0</v>
      </c>
      <c r="P158" s="65">
        <f t="shared" si="57"/>
        <v>0</v>
      </c>
      <c r="Q158" s="59" t="s">
        <v>373</v>
      </c>
      <c r="R158" s="59" t="s">
        <v>640</v>
      </c>
      <c r="S158" s="157"/>
      <c r="U158" s="184"/>
      <c r="V158" s="23"/>
      <c r="W158" s="185"/>
      <c r="X158" s="188"/>
      <c r="Y158" s="185"/>
    </row>
    <row r="159" spans="1:26" s="66" customFormat="1" ht="15.6" customHeight="1">
      <c r="A159" s="172" t="s">
        <v>776</v>
      </c>
      <c r="B159" s="59"/>
      <c r="C159" s="59" t="s">
        <v>528</v>
      </c>
      <c r="D159" s="156" t="s">
        <v>336</v>
      </c>
      <c r="E159" s="171" t="s">
        <v>685</v>
      </c>
      <c r="F159" s="60" t="s">
        <v>546</v>
      </c>
      <c r="G159" s="61" t="s">
        <v>43</v>
      </c>
      <c r="H159" s="62">
        <v>3.13</v>
      </c>
      <c r="I159" s="158">
        <f t="shared" si="55"/>
        <v>402.64319999999992</v>
      </c>
      <c r="J159" s="158">
        <v>40</v>
      </c>
      <c r="K159" s="175"/>
      <c r="L159" s="132" t="s">
        <v>47</v>
      </c>
      <c r="M159" s="64" t="str">
        <f>IF(K159="","-",K159/J159)</f>
        <v>-</v>
      </c>
      <c r="N159" s="65">
        <f t="shared" si="56"/>
        <v>0</v>
      </c>
      <c r="O159" s="65">
        <v>0</v>
      </c>
      <c r="P159" s="65">
        <f t="shared" si="57"/>
        <v>0</v>
      </c>
      <c r="Q159" s="59" t="s">
        <v>373</v>
      </c>
      <c r="R159" s="59" t="s">
        <v>640</v>
      </c>
      <c r="S159" s="157"/>
      <c r="U159" s="184"/>
      <c r="V159" s="23"/>
      <c r="W159" s="185"/>
      <c r="X159" s="188"/>
      <c r="Y159" s="185"/>
    </row>
    <row r="160" spans="1:26" s="66" customFormat="1" ht="15.6" customHeight="1">
      <c r="A160" s="172">
        <v>60</v>
      </c>
      <c r="B160" s="136" t="s">
        <v>170</v>
      </c>
      <c r="C160" s="136" t="s">
        <v>171</v>
      </c>
      <c r="D160" s="156" t="s">
        <v>336</v>
      </c>
      <c r="E160" s="155" t="s">
        <v>600</v>
      </c>
      <c r="F160" s="60" t="s">
        <v>67</v>
      </c>
      <c r="G160" s="61" t="s">
        <v>68</v>
      </c>
      <c r="H160" s="62">
        <v>3.36</v>
      </c>
      <c r="I160" s="158">
        <f t="shared" si="55"/>
        <v>432.23039999999992</v>
      </c>
      <c r="J160" s="158">
        <v>40</v>
      </c>
      <c r="K160" s="175"/>
      <c r="L160" s="132" t="s">
        <v>47</v>
      </c>
      <c r="M160" s="64" t="str">
        <f>IF(K160="","-",K160/J160)</f>
        <v>-</v>
      </c>
      <c r="N160" s="65">
        <f t="shared" si="56"/>
        <v>0</v>
      </c>
      <c r="O160" s="65">
        <v>0</v>
      </c>
      <c r="P160" s="65">
        <f t="shared" si="57"/>
        <v>0</v>
      </c>
      <c r="Q160" s="59" t="s">
        <v>385</v>
      </c>
      <c r="R160" s="59" t="s">
        <v>386</v>
      </c>
      <c r="S160" s="157" t="s">
        <v>441</v>
      </c>
      <c r="U160" s="184"/>
      <c r="V160" s="23"/>
      <c r="W160" s="185"/>
      <c r="X160" s="188"/>
      <c r="Y160" s="185"/>
    </row>
    <row r="161" spans="1:25" s="66" customFormat="1" ht="15.6" hidden="1" customHeight="1">
      <c r="A161" s="172">
        <v>0</v>
      </c>
      <c r="B161" s="151" t="s">
        <v>468</v>
      </c>
      <c r="C161" s="151" t="s">
        <v>474</v>
      </c>
      <c r="D161" s="146" t="s">
        <v>336</v>
      </c>
      <c r="E161" s="149" t="s">
        <v>688</v>
      </c>
      <c r="F161" s="152" t="s">
        <v>67</v>
      </c>
      <c r="G161" s="153" t="s">
        <v>68</v>
      </c>
      <c r="H161" s="154">
        <v>3.5</v>
      </c>
      <c r="I161" s="147">
        <f t="shared" si="55"/>
        <v>450.23999999999995</v>
      </c>
      <c r="J161" s="147">
        <v>40</v>
      </c>
      <c r="K161" s="159"/>
      <c r="L161" s="148" t="s">
        <v>469</v>
      </c>
      <c r="M161" s="160" t="str">
        <f>IF(K161="","-",K161/J161)</f>
        <v>-</v>
      </c>
      <c r="N161" s="161">
        <f t="shared" si="56"/>
        <v>0</v>
      </c>
      <c r="O161" s="197">
        <v>0</v>
      </c>
      <c r="P161" s="161">
        <f t="shared" si="57"/>
        <v>0</v>
      </c>
      <c r="Q161" s="151" t="s">
        <v>364</v>
      </c>
      <c r="R161" s="151" t="s">
        <v>648</v>
      </c>
      <c r="S161" s="162" t="s">
        <v>647</v>
      </c>
      <c r="U161" s="184"/>
      <c r="V161" s="23"/>
      <c r="W161" s="185"/>
      <c r="X161" s="188"/>
      <c r="Y161" s="185"/>
    </row>
    <row r="162" spans="1:25" s="66" customFormat="1" ht="15.6" customHeight="1">
      <c r="A162" s="172" t="s">
        <v>776</v>
      </c>
      <c r="B162" s="59" t="s">
        <v>468</v>
      </c>
      <c r="C162" s="59" t="s">
        <v>482</v>
      </c>
      <c r="D162" s="156" t="s">
        <v>336</v>
      </c>
      <c r="E162" s="155" t="s">
        <v>780</v>
      </c>
      <c r="F162" s="191" t="s">
        <v>625</v>
      </c>
      <c r="G162" s="61" t="s">
        <v>43</v>
      </c>
      <c r="H162" s="62">
        <v>10.01</v>
      </c>
      <c r="I162" s="158">
        <f t="shared" si="55"/>
        <v>1287.6863999999998</v>
      </c>
      <c r="J162" s="158">
        <v>10</v>
      </c>
      <c r="K162" s="175"/>
      <c r="L162" s="132" t="s">
        <v>47</v>
      </c>
      <c r="M162" s="64" t="str">
        <f>IF(K162="","-",K162/150)</f>
        <v>-</v>
      </c>
      <c r="N162" s="65">
        <f>H162*K162</f>
        <v>0</v>
      </c>
      <c r="O162" s="65">
        <v>0</v>
      </c>
      <c r="P162" s="65">
        <f t="shared" ref="P162:P169" si="73">N162+O162</f>
        <v>0</v>
      </c>
      <c r="Q162" s="59" t="s">
        <v>345</v>
      </c>
      <c r="R162" s="59" t="s">
        <v>387</v>
      </c>
      <c r="S162" s="157" t="s">
        <v>442</v>
      </c>
      <c r="U162" s="184"/>
      <c r="V162" s="23"/>
      <c r="W162" s="185"/>
      <c r="X162" s="188"/>
      <c r="Y162" s="185"/>
    </row>
    <row r="163" spans="1:25" s="66" customFormat="1" ht="15.6" hidden="1" customHeight="1">
      <c r="A163" s="172">
        <v>0</v>
      </c>
      <c r="B163" s="151"/>
      <c r="C163" s="151" t="s">
        <v>529</v>
      </c>
      <c r="D163" s="146" t="s">
        <v>336</v>
      </c>
      <c r="E163" s="152" t="s">
        <v>758</v>
      </c>
      <c r="F163" s="152" t="s">
        <v>545</v>
      </c>
      <c r="G163" s="153" t="s">
        <v>43</v>
      </c>
      <c r="H163" s="154">
        <v>2.63</v>
      </c>
      <c r="I163" s="147">
        <f t="shared" si="55"/>
        <v>338.32319999999993</v>
      </c>
      <c r="J163" s="147">
        <v>25</v>
      </c>
      <c r="K163" s="159"/>
      <c r="L163" s="148" t="s">
        <v>469</v>
      </c>
      <c r="M163" s="160" t="str">
        <f>IF(K163="","-",K163/J163)</f>
        <v>-</v>
      </c>
      <c r="N163" s="161">
        <f>H163*K163</f>
        <v>0</v>
      </c>
      <c r="O163" s="197">
        <v>0</v>
      </c>
      <c r="P163" s="161">
        <f t="shared" si="73"/>
        <v>0</v>
      </c>
      <c r="Q163" s="151" t="s">
        <v>345</v>
      </c>
      <c r="R163" s="151" t="s">
        <v>387</v>
      </c>
      <c r="S163" s="162" t="s">
        <v>442</v>
      </c>
      <c r="U163" s="184"/>
      <c r="V163" s="23"/>
      <c r="W163" s="185"/>
      <c r="X163" s="188"/>
      <c r="Y163" s="185"/>
    </row>
    <row r="164" spans="1:25" s="66" customFormat="1" ht="15.6" hidden="1" customHeight="1">
      <c r="A164" s="172">
        <v>0</v>
      </c>
      <c r="B164" s="174"/>
      <c r="C164" s="174" t="s">
        <v>667</v>
      </c>
      <c r="D164" s="146" t="s">
        <v>336</v>
      </c>
      <c r="E164" s="152" t="s">
        <v>758</v>
      </c>
      <c r="F164" s="192" t="s">
        <v>71</v>
      </c>
      <c r="G164" s="193" t="s">
        <v>43</v>
      </c>
      <c r="H164" s="194">
        <v>2.8</v>
      </c>
      <c r="I164" s="195">
        <f>H164*$O$7</f>
        <v>360.19199999999995</v>
      </c>
      <c r="J164" s="195">
        <v>25</v>
      </c>
      <c r="K164" s="159"/>
      <c r="L164" s="148" t="s">
        <v>469</v>
      </c>
      <c r="M164" s="196" t="str">
        <f>IF(K164="","-",K164/J164)</f>
        <v>-</v>
      </c>
      <c r="N164" s="197">
        <f>H164*K164</f>
        <v>0</v>
      </c>
      <c r="O164" s="197">
        <f t="shared" ref="O164:O166" si="74">IF(K164&lt;50,H164*K164*0.05,0)</f>
        <v>0</v>
      </c>
      <c r="P164" s="197">
        <f t="shared" si="73"/>
        <v>0</v>
      </c>
      <c r="Q164" s="174" t="s">
        <v>345</v>
      </c>
      <c r="R164" s="174" t="s">
        <v>387</v>
      </c>
      <c r="S164" s="198" t="s">
        <v>442</v>
      </c>
      <c r="U164" s="184"/>
      <c r="V164" s="23"/>
      <c r="W164" s="185"/>
      <c r="X164" s="188"/>
      <c r="Y164" s="185"/>
    </row>
    <row r="165" spans="1:25" s="66" customFormat="1" ht="15.6" hidden="1" customHeight="1">
      <c r="A165" s="172">
        <v>0</v>
      </c>
      <c r="B165" s="151" t="s">
        <v>172</v>
      </c>
      <c r="C165" s="151" t="s">
        <v>173</v>
      </c>
      <c r="D165" s="146" t="s">
        <v>336</v>
      </c>
      <c r="E165" s="152" t="s">
        <v>601</v>
      </c>
      <c r="F165" s="152" t="s">
        <v>71</v>
      </c>
      <c r="G165" s="153" t="s">
        <v>68</v>
      </c>
      <c r="H165" s="154">
        <v>2.48</v>
      </c>
      <c r="I165" s="147">
        <f t="shared" si="55"/>
        <v>319.02719999999994</v>
      </c>
      <c r="J165" s="147">
        <v>25</v>
      </c>
      <c r="K165" s="159"/>
      <c r="L165" s="148" t="s">
        <v>469</v>
      </c>
      <c r="M165" s="160" t="str">
        <f>IF(K165="","-",K165/275)</f>
        <v>-</v>
      </c>
      <c r="N165" s="161">
        <f t="shared" ref="N165:N200" si="75">H165*K165</f>
        <v>0</v>
      </c>
      <c r="O165" s="197">
        <f t="shared" si="74"/>
        <v>0</v>
      </c>
      <c r="P165" s="161">
        <f t="shared" si="73"/>
        <v>0</v>
      </c>
      <c r="Q165" s="151" t="s">
        <v>345</v>
      </c>
      <c r="R165" s="151" t="s">
        <v>387</v>
      </c>
      <c r="S165" s="162" t="s">
        <v>442</v>
      </c>
      <c r="U165" s="184"/>
      <c r="V165" s="23"/>
      <c r="W165" s="185"/>
      <c r="X165" s="188"/>
      <c r="Y165" s="185"/>
    </row>
    <row r="166" spans="1:25" s="66" customFormat="1" ht="15.6" hidden="1" customHeight="1">
      <c r="A166" s="172">
        <v>0</v>
      </c>
      <c r="B166" s="151" t="s">
        <v>174</v>
      </c>
      <c r="C166" s="151" t="s">
        <v>175</v>
      </c>
      <c r="D166" s="146" t="s">
        <v>336</v>
      </c>
      <c r="E166" s="152" t="s">
        <v>601</v>
      </c>
      <c r="F166" s="152" t="s">
        <v>42</v>
      </c>
      <c r="G166" s="153" t="s">
        <v>68</v>
      </c>
      <c r="H166" s="154">
        <v>3.1199999999999997</v>
      </c>
      <c r="I166" s="147">
        <f t="shared" si="55"/>
        <v>401.35679999999991</v>
      </c>
      <c r="J166" s="147">
        <v>25</v>
      </c>
      <c r="K166" s="159"/>
      <c r="L166" s="148" t="s">
        <v>469</v>
      </c>
      <c r="M166" s="160" t="str">
        <f>IF(K166="","-",K166/250)</f>
        <v>-</v>
      </c>
      <c r="N166" s="161">
        <f>H166*K166</f>
        <v>0</v>
      </c>
      <c r="O166" s="197">
        <f t="shared" si="74"/>
        <v>0</v>
      </c>
      <c r="P166" s="161">
        <f t="shared" si="73"/>
        <v>0</v>
      </c>
      <c r="Q166" s="151" t="s">
        <v>345</v>
      </c>
      <c r="R166" s="151" t="s">
        <v>387</v>
      </c>
      <c r="S166" s="162" t="s">
        <v>442</v>
      </c>
      <c r="U166" s="184"/>
      <c r="V166" s="23"/>
      <c r="W166" s="185"/>
      <c r="X166" s="188"/>
      <c r="Y166" s="185"/>
    </row>
    <row r="167" spans="1:25" s="66" customFormat="1" ht="15.6" hidden="1" customHeight="1">
      <c r="A167" s="172">
        <v>0</v>
      </c>
      <c r="B167" s="151"/>
      <c r="C167" s="151" t="s">
        <v>693</v>
      </c>
      <c r="D167" s="146" t="s">
        <v>336</v>
      </c>
      <c r="E167" s="152" t="s">
        <v>758</v>
      </c>
      <c r="F167" s="152" t="s">
        <v>546</v>
      </c>
      <c r="G167" s="153" t="s">
        <v>43</v>
      </c>
      <c r="H167" s="154">
        <v>2.06</v>
      </c>
      <c r="I167" s="147">
        <f t="shared" si="55"/>
        <v>264.9984</v>
      </c>
      <c r="J167" s="147">
        <v>40</v>
      </c>
      <c r="K167" s="159"/>
      <c r="L167" s="148" t="s">
        <v>469</v>
      </c>
      <c r="M167" s="160" t="str">
        <f>IF(K167="","-",K167/J167)</f>
        <v>-</v>
      </c>
      <c r="N167" s="161">
        <f>H167*K167</f>
        <v>0</v>
      </c>
      <c r="O167" s="197">
        <v>0</v>
      </c>
      <c r="P167" s="161">
        <f t="shared" si="73"/>
        <v>0</v>
      </c>
      <c r="Q167" s="151" t="s">
        <v>345</v>
      </c>
      <c r="R167" s="151" t="s">
        <v>387</v>
      </c>
      <c r="S167" s="162" t="s">
        <v>442</v>
      </c>
      <c r="U167" s="184"/>
      <c r="V167" s="23"/>
      <c r="W167" s="185"/>
      <c r="X167" s="188"/>
      <c r="Y167" s="185"/>
    </row>
    <row r="168" spans="1:25" s="66" customFormat="1" ht="15.6" customHeight="1">
      <c r="A168" s="172" t="s">
        <v>776</v>
      </c>
      <c r="B168" s="59" t="s">
        <v>176</v>
      </c>
      <c r="C168" s="59" t="s">
        <v>177</v>
      </c>
      <c r="D168" s="156" t="s">
        <v>336</v>
      </c>
      <c r="E168" s="155" t="s">
        <v>780</v>
      </c>
      <c r="F168" s="60" t="s">
        <v>67</v>
      </c>
      <c r="G168" s="61" t="s">
        <v>68</v>
      </c>
      <c r="H168" s="62">
        <v>2.57</v>
      </c>
      <c r="I168" s="158">
        <f t="shared" si="55"/>
        <v>330.60479999999995</v>
      </c>
      <c r="J168" s="158">
        <v>40</v>
      </c>
      <c r="K168" s="175"/>
      <c r="L168" s="132" t="s">
        <v>47</v>
      </c>
      <c r="M168" s="64" t="str">
        <f>IF(K168="","-",K168/J168)</f>
        <v>-</v>
      </c>
      <c r="N168" s="65">
        <f>H168*K168</f>
        <v>0</v>
      </c>
      <c r="O168" s="65">
        <v>0</v>
      </c>
      <c r="P168" s="65">
        <f t="shared" si="73"/>
        <v>0</v>
      </c>
      <c r="Q168" s="59" t="s">
        <v>345</v>
      </c>
      <c r="R168" s="59" t="s">
        <v>387</v>
      </c>
      <c r="S168" s="157" t="s">
        <v>442</v>
      </c>
      <c r="U168" s="184"/>
      <c r="V168" s="23"/>
      <c r="W168" s="185"/>
      <c r="X168" s="188"/>
      <c r="Y168" s="185"/>
    </row>
    <row r="169" spans="1:25" s="66" customFormat="1" ht="15.6" hidden="1" customHeight="1">
      <c r="A169" s="172">
        <v>0</v>
      </c>
      <c r="B169" s="151" t="s">
        <v>178</v>
      </c>
      <c r="C169" s="151" t="s">
        <v>179</v>
      </c>
      <c r="D169" s="146" t="s">
        <v>336</v>
      </c>
      <c r="E169" s="152" t="s">
        <v>602</v>
      </c>
      <c r="F169" s="152" t="s">
        <v>42</v>
      </c>
      <c r="G169" s="153" t="s">
        <v>43</v>
      </c>
      <c r="H169" s="154">
        <v>3.8899999999999997</v>
      </c>
      <c r="I169" s="147">
        <f t="shared" si="55"/>
        <v>500.4095999999999</v>
      </c>
      <c r="J169" s="147">
        <v>25</v>
      </c>
      <c r="K169" s="159"/>
      <c r="L169" s="148" t="s">
        <v>469</v>
      </c>
      <c r="M169" s="160" t="str">
        <f>IF(K169="","-",K169/250)</f>
        <v>-</v>
      </c>
      <c r="N169" s="161">
        <f>H169*K169</f>
        <v>0</v>
      </c>
      <c r="O169" s="197">
        <f>IF(K169&lt;50,H169*K169*0.05,0)</f>
        <v>0</v>
      </c>
      <c r="P169" s="161">
        <f t="shared" si="73"/>
        <v>0</v>
      </c>
      <c r="Q169" s="151" t="s">
        <v>350</v>
      </c>
      <c r="R169" s="151" t="s">
        <v>388</v>
      </c>
      <c r="S169" s="162" t="s">
        <v>443</v>
      </c>
      <c r="U169" s="184"/>
      <c r="V169" s="23"/>
      <c r="W169" s="185"/>
      <c r="X169" s="188"/>
      <c r="Y169" s="185"/>
    </row>
    <row r="170" spans="1:25" s="137" customFormat="1" ht="15.6" hidden="1" customHeight="1">
      <c r="A170" s="172">
        <v>0</v>
      </c>
      <c r="B170" s="151" t="s">
        <v>180</v>
      </c>
      <c r="C170" s="151" t="s">
        <v>181</v>
      </c>
      <c r="D170" s="146" t="s">
        <v>336</v>
      </c>
      <c r="E170" s="152" t="s">
        <v>602</v>
      </c>
      <c r="F170" s="152" t="s">
        <v>80</v>
      </c>
      <c r="G170" s="153" t="s">
        <v>43</v>
      </c>
      <c r="H170" s="154">
        <v>1.7</v>
      </c>
      <c r="I170" s="147">
        <f t="shared" si="55"/>
        <v>218.68799999999996</v>
      </c>
      <c r="J170" s="147">
        <v>84</v>
      </c>
      <c r="K170" s="159"/>
      <c r="L170" s="148" t="s">
        <v>469</v>
      </c>
      <c r="M170" s="160" t="str">
        <f>IF(K170="","-",K170/84)</f>
        <v>-</v>
      </c>
      <c r="N170" s="161">
        <f t="shared" si="75"/>
        <v>0</v>
      </c>
      <c r="O170" s="197" t="s">
        <v>81</v>
      </c>
      <c r="P170" s="197">
        <f>N170</f>
        <v>0</v>
      </c>
      <c r="Q170" s="151" t="s">
        <v>350</v>
      </c>
      <c r="R170" s="151" t="s">
        <v>388</v>
      </c>
      <c r="S170" s="162" t="s">
        <v>443</v>
      </c>
      <c r="U170" s="207"/>
      <c r="V170" s="188"/>
      <c r="W170" s="188"/>
      <c r="X170" s="188"/>
      <c r="Y170" s="188"/>
    </row>
    <row r="171" spans="1:25" s="66" customFormat="1" ht="15.6" customHeight="1">
      <c r="A171" s="172" t="s">
        <v>776</v>
      </c>
      <c r="B171" s="59" t="s">
        <v>182</v>
      </c>
      <c r="C171" s="59" t="s">
        <v>183</v>
      </c>
      <c r="D171" s="156" t="s">
        <v>336</v>
      </c>
      <c r="E171" s="155" t="s">
        <v>603</v>
      </c>
      <c r="F171" s="60" t="s">
        <v>71</v>
      </c>
      <c r="G171" s="61" t="s">
        <v>68</v>
      </c>
      <c r="H171" s="62">
        <v>2.96</v>
      </c>
      <c r="I171" s="158">
        <f t="shared" si="55"/>
        <v>380.77439999999996</v>
      </c>
      <c r="J171" s="158">
        <v>25</v>
      </c>
      <c r="K171" s="175"/>
      <c r="L171" s="132" t="s">
        <v>47</v>
      </c>
      <c r="M171" s="64" t="str">
        <f>IF(K171="","-",K171/275)</f>
        <v>-</v>
      </c>
      <c r="N171" s="65">
        <f t="shared" si="75"/>
        <v>0</v>
      </c>
      <c r="O171" s="65">
        <f t="shared" ref="O171:O172" si="76">IF(K171&lt;50,H171*K171*0.05,0)</f>
        <v>0</v>
      </c>
      <c r="P171" s="65">
        <f t="shared" ref="P171:P178" si="77">N171+O171</f>
        <v>0</v>
      </c>
      <c r="Q171" s="59" t="s">
        <v>345</v>
      </c>
      <c r="R171" s="59" t="s">
        <v>384</v>
      </c>
      <c r="S171" s="157" t="s">
        <v>444</v>
      </c>
      <c r="U171" s="184"/>
      <c r="V171" s="23"/>
      <c r="W171" s="185"/>
      <c r="X171" s="188"/>
      <c r="Y171" s="185"/>
    </row>
    <row r="172" spans="1:25" s="66" customFormat="1" ht="15.6" customHeight="1">
      <c r="A172" s="172" t="s">
        <v>776</v>
      </c>
      <c r="B172" s="59" t="s">
        <v>184</v>
      </c>
      <c r="C172" s="59" t="s">
        <v>185</v>
      </c>
      <c r="D172" s="156" t="s">
        <v>336</v>
      </c>
      <c r="E172" s="155" t="s">
        <v>603</v>
      </c>
      <c r="F172" s="60" t="s">
        <v>42</v>
      </c>
      <c r="G172" s="61" t="s">
        <v>68</v>
      </c>
      <c r="H172" s="62">
        <v>3.4699999999999998</v>
      </c>
      <c r="I172" s="158">
        <f t="shared" si="55"/>
        <v>446.38079999999991</v>
      </c>
      <c r="J172" s="158">
        <v>25</v>
      </c>
      <c r="K172" s="175"/>
      <c r="L172" s="132" t="s">
        <v>47</v>
      </c>
      <c r="M172" s="64" t="str">
        <f>IF(K172="","-",K172/250)</f>
        <v>-</v>
      </c>
      <c r="N172" s="65">
        <f>H172*K172</f>
        <v>0</v>
      </c>
      <c r="O172" s="65">
        <f t="shared" si="76"/>
        <v>0</v>
      </c>
      <c r="P172" s="65">
        <f t="shared" si="77"/>
        <v>0</v>
      </c>
      <c r="Q172" s="59" t="s">
        <v>345</v>
      </c>
      <c r="R172" s="59" t="s">
        <v>384</v>
      </c>
      <c r="S172" s="157" t="s">
        <v>444</v>
      </c>
      <c r="U172" s="184"/>
      <c r="V172" s="23"/>
      <c r="W172" s="185"/>
      <c r="X172" s="188"/>
      <c r="Y172" s="185"/>
    </row>
    <row r="173" spans="1:25" s="66" customFormat="1" ht="15.6" hidden="1" customHeight="1">
      <c r="A173" s="172">
        <v>0</v>
      </c>
      <c r="B173" s="151"/>
      <c r="C173" s="151" t="s">
        <v>692</v>
      </c>
      <c r="D173" s="146" t="s">
        <v>336</v>
      </c>
      <c r="E173" s="152" t="s">
        <v>603</v>
      </c>
      <c r="F173" s="152" t="s">
        <v>546</v>
      </c>
      <c r="G173" s="153" t="s">
        <v>68</v>
      </c>
      <c r="H173" s="154">
        <v>2.0599999999999996</v>
      </c>
      <c r="I173" s="147">
        <f>H173*$O$7</f>
        <v>264.99839999999995</v>
      </c>
      <c r="J173" s="147">
        <v>40</v>
      </c>
      <c r="K173" s="159"/>
      <c r="L173" s="148" t="s">
        <v>469</v>
      </c>
      <c r="M173" s="160" t="str">
        <f>IF(K173="","-",K173/J173)</f>
        <v>-</v>
      </c>
      <c r="N173" s="161">
        <f>H173*K173</f>
        <v>0</v>
      </c>
      <c r="O173" s="197">
        <v>0</v>
      </c>
      <c r="P173" s="161">
        <f t="shared" si="77"/>
        <v>0</v>
      </c>
      <c r="Q173" s="151" t="s">
        <v>345</v>
      </c>
      <c r="R173" s="151" t="s">
        <v>384</v>
      </c>
      <c r="S173" s="162" t="s">
        <v>444</v>
      </c>
      <c r="U173" s="184"/>
      <c r="V173" s="23"/>
      <c r="W173" s="185"/>
      <c r="X173" s="188"/>
      <c r="Y173" s="185"/>
    </row>
    <row r="174" spans="1:25" s="66" customFormat="1" ht="15.6" hidden="1" customHeight="1">
      <c r="A174" s="172">
        <v>0</v>
      </c>
      <c r="B174" s="174" t="s">
        <v>186</v>
      </c>
      <c r="C174" s="174" t="s">
        <v>187</v>
      </c>
      <c r="D174" s="146" t="s">
        <v>336</v>
      </c>
      <c r="E174" s="152" t="s">
        <v>604</v>
      </c>
      <c r="F174" s="192" t="s">
        <v>71</v>
      </c>
      <c r="G174" s="193" t="s">
        <v>68</v>
      </c>
      <c r="H174" s="194">
        <v>2.96</v>
      </c>
      <c r="I174" s="195">
        <f t="shared" si="55"/>
        <v>380.77439999999996</v>
      </c>
      <c r="J174" s="195">
        <v>25</v>
      </c>
      <c r="K174" s="159"/>
      <c r="L174" s="148" t="s">
        <v>469</v>
      </c>
      <c r="M174" s="196" t="str">
        <f>IF(K174="","-",K174/275)</f>
        <v>-</v>
      </c>
      <c r="N174" s="197">
        <f t="shared" si="75"/>
        <v>0</v>
      </c>
      <c r="O174" s="197">
        <f t="shared" ref="O174:O175" si="78">IF(K174&lt;50,H174*K174*0.05,0)</f>
        <v>0</v>
      </c>
      <c r="P174" s="197">
        <f t="shared" si="77"/>
        <v>0</v>
      </c>
      <c r="Q174" s="174" t="s">
        <v>341</v>
      </c>
      <c r="R174" s="174" t="s">
        <v>384</v>
      </c>
      <c r="S174" s="198" t="s">
        <v>445</v>
      </c>
      <c r="U174" s="184"/>
      <c r="V174" s="23"/>
      <c r="W174" s="185"/>
      <c r="X174" s="188"/>
      <c r="Y174" s="185"/>
    </row>
    <row r="175" spans="1:25" s="66" customFormat="1" ht="15.6" customHeight="1">
      <c r="A175" s="172">
        <v>87</v>
      </c>
      <c r="B175" s="59" t="s">
        <v>188</v>
      </c>
      <c r="C175" s="59" t="s">
        <v>189</v>
      </c>
      <c r="D175" s="156" t="s">
        <v>336</v>
      </c>
      <c r="E175" s="155" t="s">
        <v>604</v>
      </c>
      <c r="F175" s="60" t="s">
        <v>42</v>
      </c>
      <c r="G175" s="61" t="s">
        <v>43</v>
      </c>
      <c r="H175" s="62">
        <v>3.47</v>
      </c>
      <c r="I175" s="158">
        <f t="shared" si="55"/>
        <v>446.38079999999997</v>
      </c>
      <c r="J175" s="158">
        <v>25</v>
      </c>
      <c r="K175" s="175"/>
      <c r="L175" s="132" t="s">
        <v>47</v>
      </c>
      <c r="M175" s="64" t="str">
        <f>IF(K175="","-",K175/250)</f>
        <v>-</v>
      </c>
      <c r="N175" s="65">
        <f>H175*K175</f>
        <v>0</v>
      </c>
      <c r="O175" s="65">
        <f t="shared" si="78"/>
        <v>0</v>
      </c>
      <c r="P175" s="65">
        <f t="shared" si="77"/>
        <v>0</v>
      </c>
      <c r="Q175" s="59" t="s">
        <v>341</v>
      </c>
      <c r="R175" s="59" t="s">
        <v>384</v>
      </c>
      <c r="S175" s="157" t="s">
        <v>445</v>
      </c>
      <c r="U175" s="184"/>
      <c r="V175" s="23"/>
      <c r="W175" s="185"/>
      <c r="X175" s="188"/>
      <c r="Y175" s="185"/>
    </row>
    <row r="176" spans="1:25" s="66" customFormat="1" ht="15.6" hidden="1" customHeight="1">
      <c r="A176" s="172">
        <v>0</v>
      </c>
      <c r="B176" s="151"/>
      <c r="C176" s="151" t="s">
        <v>530</v>
      </c>
      <c r="D176" s="146" t="s">
        <v>336</v>
      </c>
      <c r="E176" s="152" t="s">
        <v>604</v>
      </c>
      <c r="F176" s="152" t="s">
        <v>546</v>
      </c>
      <c r="G176" s="153" t="s">
        <v>43</v>
      </c>
      <c r="H176" s="154">
        <v>2.06</v>
      </c>
      <c r="I176" s="147">
        <f t="shared" si="55"/>
        <v>264.9984</v>
      </c>
      <c r="J176" s="147">
        <v>40</v>
      </c>
      <c r="K176" s="159"/>
      <c r="L176" s="148" t="s">
        <v>469</v>
      </c>
      <c r="M176" s="160" t="str">
        <f>IF(K176="","-",K176/J176)</f>
        <v>-</v>
      </c>
      <c r="N176" s="161">
        <f>H176*K176</f>
        <v>0</v>
      </c>
      <c r="O176" s="197">
        <v>0</v>
      </c>
      <c r="P176" s="161">
        <f t="shared" si="77"/>
        <v>0</v>
      </c>
      <c r="Q176" s="151" t="s">
        <v>341</v>
      </c>
      <c r="R176" s="151" t="s">
        <v>384</v>
      </c>
      <c r="S176" s="162" t="s">
        <v>445</v>
      </c>
      <c r="U176" s="184"/>
      <c r="V176" s="23"/>
      <c r="W176" s="185"/>
      <c r="X176" s="188"/>
      <c r="Y176" s="185"/>
    </row>
    <row r="177" spans="1:25" s="66" customFormat="1" ht="15.6" customHeight="1">
      <c r="A177" s="172" t="s">
        <v>776</v>
      </c>
      <c r="B177" s="59"/>
      <c r="C177" s="59" t="s">
        <v>791</v>
      </c>
      <c r="D177" s="168" t="s">
        <v>336</v>
      </c>
      <c r="E177" s="155" t="s">
        <v>823</v>
      </c>
      <c r="F177" s="60" t="s">
        <v>71</v>
      </c>
      <c r="G177" s="61" t="s">
        <v>43</v>
      </c>
      <c r="H177" s="62">
        <v>3.4</v>
      </c>
      <c r="I177" s="158">
        <f t="shared" ref="I177" si="79">H177*$O$7</f>
        <v>437.37599999999992</v>
      </c>
      <c r="J177" s="158">
        <v>25</v>
      </c>
      <c r="K177" s="175"/>
      <c r="L177" s="132" t="s">
        <v>47</v>
      </c>
      <c r="M177" s="64" t="str">
        <f>IF(K177="","-",K177/275)</f>
        <v>-</v>
      </c>
      <c r="N177" s="65">
        <f t="shared" ref="N177" si="80">H177*K177</f>
        <v>0</v>
      </c>
      <c r="O177" s="65">
        <f t="shared" ref="O177:O178" si="81">IF(K177&lt;50,H177*K177*0.05,0)</f>
        <v>0</v>
      </c>
      <c r="P177" s="65">
        <f t="shared" si="77"/>
        <v>0</v>
      </c>
      <c r="Q177" s="59" t="s">
        <v>350</v>
      </c>
      <c r="R177" s="59" t="s">
        <v>389</v>
      </c>
      <c r="S177" s="157" t="s">
        <v>446</v>
      </c>
      <c r="U177" s="184"/>
      <c r="V177" s="23"/>
      <c r="W177" s="185"/>
      <c r="X177" s="188"/>
      <c r="Y177" s="185"/>
    </row>
    <row r="178" spans="1:25" s="66" customFormat="1" ht="15.6" hidden="1" customHeight="1">
      <c r="A178" s="172">
        <v>0</v>
      </c>
      <c r="B178" s="151" t="s">
        <v>190</v>
      </c>
      <c r="C178" s="151" t="s">
        <v>191</v>
      </c>
      <c r="D178" s="146" t="s">
        <v>336</v>
      </c>
      <c r="E178" s="152" t="s">
        <v>652</v>
      </c>
      <c r="F178" s="152" t="s">
        <v>42</v>
      </c>
      <c r="G178" s="153" t="s">
        <v>43</v>
      </c>
      <c r="H178" s="154">
        <v>3.8899999999999997</v>
      </c>
      <c r="I178" s="147">
        <f t="shared" si="55"/>
        <v>500.4095999999999</v>
      </c>
      <c r="J178" s="147">
        <v>25</v>
      </c>
      <c r="K178" s="159"/>
      <c r="L178" s="148" t="s">
        <v>469</v>
      </c>
      <c r="M178" s="160" t="str">
        <f>IF(K178="","-",K178/250)</f>
        <v>-</v>
      </c>
      <c r="N178" s="161">
        <f>H178*K178</f>
        <v>0</v>
      </c>
      <c r="O178" s="197">
        <f t="shared" si="81"/>
        <v>0</v>
      </c>
      <c r="P178" s="161">
        <f t="shared" si="77"/>
        <v>0</v>
      </c>
      <c r="Q178" s="151" t="s">
        <v>350</v>
      </c>
      <c r="R178" s="151" t="s">
        <v>389</v>
      </c>
      <c r="S178" s="162" t="s">
        <v>446</v>
      </c>
      <c r="U178" s="184"/>
      <c r="V178" s="23"/>
      <c r="W178" s="185"/>
      <c r="X178" s="188"/>
      <c r="Y178" s="185"/>
    </row>
    <row r="179" spans="1:25" s="66" customFormat="1" ht="15.6" customHeight="1">
      <c r="A179" s="172">
        <v>10</v>
      </c>
      <c r="B179" s="136" t="s">
        <v>192</v>
      </c>
      <c r="C179" s="136" t="s">
        <v>193</v>
      </c>
      <c r="D179" s="210" t="s">
        <v>336</v>
      </c>
      <c r="E179" s="155" t="s">
        <v>823</v>
      </c>
      <c r="F179" s="155" t="s">
        <v>80</v>
      </c>
      <c r="G179" s="138" t="s">
        <v>43</v>
      </c>
      <c r="H179" s="139">
        <v>1.7</v>
      </c>
      <c r="I179" s="63">
        <f t="shared" si="55"/>
        <v>218.68799999999996</v>
      </c>
      <c r="J179" s="63">
        <v>84</v>
      </c>
      <c r="K179" s="175"/>
      <c r="L179" s="132" t="s">
        <v>47</v>
      </c>
      <c r="M179" s="173" t="str">
        <f>IF(K179="","-",K179/84)</f>
        <v>-</v>
      </c>
      <c r="N179" s="205">
        <f t="shared" si="75"/>
        <v>0</v>
      </c>
      <c r="O179" s="65" t="s">
        <v>81</v>
      </c>
      <c r="P179" s="65">
        <f>N179</f>
        <v>0</v>
      </c>
      <c r="Q179" s="136" t="s">
        <v>350</v>
      </c>
      <c r="R179" s="136" t="s">
        <v>389</v>
      </c>
      <c r="S179" s="206" t="s">
        <v>446</v>
      </c>
      <c r="U179" s="184"/>
      <c r="V179" s="23"/>
      <c r="W179" s="185"/>
      <c r="X179" s="188"/>
      <c r="Y179" s="185"/>
    </row>
    <row r="180" spans="1:25" s="66" customFormat="1" ht="15" customHeight="1">
      <c r="A180" s="172" t="s">
        <v>776</v>
      </c>
      <c r="B180" s="59" t="s">
        <v>194</v>
      </c>
      <c r="C180" s="59" t="s">
        <v>195</v>
      </c>
      <c r="D180" s="156" t="s">
        <v>336</v>
      </c>
      <c r="E180" s="155" t="s">
        <v>605</v>
      </c>
      <c r="F180" s="60" t="s">
        <v>71</v>
      </c>
      <c r="G180" s="61" t="s">
        <v>43</v>
      </c>
      <c r="H180" s="62">
        <v>4.59</v>
      </c>
      <c r="I180" s="158">
        <f t="shared" si="55"/>
        <v>590.45759999999996</v>
      </c>
      <c r="J180" s="158">
        <v>25</v>
      </c>
      <c r="K180" s="175"/>
      <c r="L180" s="132" t="s">
        <v>47</v>
      </c>
      <c r="M180" s="64" t="str">
        <f>IF(K180="","-",K180/275)</f>
        <v>-</v>
      </c>
      <c r="N180" s="65">
        <f t="shared" si="75"/>
        <v>0</v>
      </c>
      <c r="O180" s="65">
        <f>IF(K180&lt;50,H180*K180*0.05,0)</f>
        <v>0</v>
      </c>
      <c r="P180" s="65">
        <f t="shared" ref="P180:P185" si="82">N180+O180</f>
        <v>0</v>
      </c>
      <c r="Q180" s="59" t="s">
        <v>341</v>
      </c>
      <c r="R180" s="59" t="s">
        <v>346</v>
      </c>
      <c r="S180" s="157" t="s">
        <v>447</v>
      </c>
      <c r="U180" s="184"/>
      <c r="V180" s="23"/>
      <c r="W180" s="185"/>
      <c r="X180" s="188"/>
      <c r="Y180" s="185"/>
    </row>
    <row r="181" spans="1:25" s="66" customFormat="1" ht="15.6" customHeight="1">
      <c r="A181" s="172">
        <v>18</v>
      </c>
      <c r="B181" s="59"/>
      <c r="C181" s="59" t="s">
        <v>531</v>
      </c>
      <c r="D181" s="210" t="s">
        <v>336</v>
      </c>
      <c r="E181" s="155" t="s">
        <v>605</v>
      </c>
      <c r="F181" s="60" t="s">
        <v>545</v>
      </c>
      <c r="G181" s="61" t="s">
        <v>43</v>
      </c>
      <c r="H181" s="62">
        <v>4.76</v>
      </c>
      <c r="I181" s="158">
        <f t="shared" si="55"/>
        <v>612.32639999999992</v>
      </c>
      <c r="J181" s="158">
        <v>25</v>
      </c>
      <c r="K181" s="175"/>
      <c r="L181" s="132" t="s">
        <v>47</v>
      </c>
      <c r="M181" s="64" t="str">
        <f>IF(K181="","-",K181/J181)</f>
        <v>-</v>
      </c>
      <c r="N181" s="65">
        <f t="shared" si="75"/>
        <v>0</v>
      </c>
      <c r="O181" s="65">
        <v>0</v>
      </c>
      <c r="P181" s="65">
        <f t="shared" si="82"/>
        <v>0</v>
      </c>
      <c r="Q181" s="59" t="s">
        <v>341</v>
      </c>
      <c r="R181" s="59" t="s">
        <v>346</v>
      </c>
      <c r="S181" s="157" t="s">
        <v>447</v>
      </c>
      <c r="U181" s="184"/>
      <c r="V181" s="23"/>
      <c r="W181" s="185"/>
      <c r="X181" s="188"/>
      <c r="Y181" s="185"/>
    </row>
    <row r="182" spans="1:25" s="66" customFormat="1" ht="15.6" customHeight="1">
      <c r="A182" s="172" t="s">
        <v>776</v>
      </c>
      <c r="B182" s="59"/>
      <c r="C182" s="59" t="s">
        <v>532</v>
      </c>
      <c r="D182" s="156" t="s">
        <v>336</v>
      </c>
      <c r="E182" s="155" t="s">
        <v>605</v>
      </c>
      <c r="F182" s="60" t="s">
        <v>546</v>
      </c>
      <c r="G182" s="61" t="s">
        <v>43</v>
      </c>
      <c r="H182" s="62">
        <v>4.1100000000000003</v>
      </c>
      <c r="I182" s="158">
        <f t="shared" ref="I182:I222" si="83">H182*$O$7</f>
        <v>528.71039999999994</v>
      </c>
      <c r="J182" s="158">
        <v>40</v>
      </c>
      <c r="K182" s="175"/>
      <c r="L182" s="132" t="s">
        <v>47</v>
      </c>
      <c r="M182" s="64" t="str">
        <f>IF(K182="","-",K182/J182)</f>
        <v>-</v>
      </c>
      <c r="N182" s="65">
        <f t="shared" si="75"/>
        <v>0</v>
      </c>
      <c r="O182" s="65">
        <v>0</v>
      </c>
      <c r="P182" s="65">
        <f t="shared" si="82"/>
        <v>0</v>
      </c>
      <c r="Q182" s="59" t="s">
        <v>341</v>
      </c>
      <c r="R182" s="59" t="s">
        <v>346</v>
      </c>
      <c r="S182" s="157" t="s">
        <v>447</v>
      </c>
      <c r="U182" s="184"/>
      <c r="V182" s="23"/>
      <c r="W182" s="185"/>
      <c r="X182" s="188"/>
      <c r="Y182" s="185"/>
    </row>
    <row r="183" spans="1:25" s="66" customFormat="1" ht="15.6" hidden="1" customHeight="1">
      <c r="A183" s="172">
        <v>0</v>
      </c>
      <c r="B183" s="174"/>
      <c r="C183" s="174" t="s">
        <v>533</v>
      </c>
      <c r="D183" s="146" t="s">
        <v>336</v>
      </c>
      <c r="E183" s="149" t="s">
        <v>818</v>
      </c>
      <c r="F183" s="192" t="s">
        <v>546</v>
      </c>
      <c r="G183" s="193" t="s">
        <v>43</v>
      </c>
      <c r="H183" s="194">
        <v>2.97</v>
      </c>
      <c r="I183" s="195">
        <f t="shared" si="83"/>
        <v>382.06079999999997</v>
      </c>
      <c r="J183" s="195">
        <v>40</v>
      </c>
      <c r="K183" s="159"/>
      <c r="L183" s="148" t="s">
        <v>469</v>
      </c>
      <c r="M183" s="196" t="str">
        <f>IF(K183="","-",K183/J183)</f>
        <v>-</v>
      </c>
      <c r="N183" s="197">
        <f t="shared" si="75"/>
        <v>0</v>
      </c>
      <c r="O183" s="197">
        <v>0</v>
      </c>
      <c r="P183" s="197">
        <f t="shared" si="82"/>
        <v>0</v>
      </c>
      <c r="Q183" s="174" t="s">
        <v>337</v>
      </c>
      <c r="R183" s="174" t="s">
        <v>390</v>
      </c>
      <c r="S183" s="198" t="s">
        <v>448</v>
      </c>
      <c r="U183" s="184"/>
      <c r="V183" s="23"/>
      <c r="W183" s="185"/>
      <c r="X183" s="188"/>
      <c r="Y183" s="185"/>
    </row>
    <row r="184" spans="1:25" s="66" customFormat="1" ht="15.6" customHeight="1">
      <c r="A184" s="172" t="s">
        <v>776</v>
      </c>
      <c r="B184" s="59" t="s">
        <v>196</v>
      </c>
      <c r="C184" s="59" t="s">
        <v>669</v>
      </c>
      <c r="D184" s="156" t="s">
        <v>336</v>
      </c>
      <c r="E184" s="167" t="s">
        <v>686</v>
      </c>
      <c r="F184" s="60" t="s">
        <v>488</v>
      </c>
      <c r="G184" s="61" t="s">
        <v>43</v>
      </c>
      <c r="H184" s="62">
        <v>5.25</v>
      </c>
      <c r="I184" s="158">
        <f>H184*$O$7</f>
        <v>675.3599999999999</v>
      </c>
      <c r="J184" s="158">
        <v>25</v>
      </c>
      <c r="K184" s="175"/>
      <c r="L184" s="132" t="s">
        <v>47</v>
      </c>
      <c r="M184" s="64" t="str">
        <f>IF(K184="","-",K184/275)</f>
        <v>-</v>
      </c>
      <c r="N184" s="65">
        <f>H184*K184</f>
        <v>0</v>
      </c>
      <c r="O184" s="65">
        <f t="shared" ref="O184:O186" si="84">IF(K184&lt;50,H184*K184*0.05,0)</f>
        <v>0</v>
      </c>
      <c r="P184" s="65">
        <f>N184+O184</f>
        <v>0</v>
      </c>
      <c r="Q184" s="59" t="s">
        <v>337</v>
      </c>
      <c r="R184" s="59" t="s">
        <v>390</v>
      </c>
      <c r="S184" s="157" t="s">
        <v>448</v>
      </c>
      <c r="U184" s="184"/>
      <c r="V184" s="23"/>
      <c r="W184" s="185"/>
      <c r="X184" s="188"/>
      <c r="Y184" s="185"/>
    </row>
    <row r="185" spans="1:25" s="66" customFormat="1" ht="15.6" hidden="1" customHeight="1">
      <c r="A185" s="172">
        <v>0</v>
      </c>
      <c r="B185" s="151" t="s">
        <v>196</v>
      </c>
      <c r="C185" s="151" t="s">
        <v>197</v>
      </c>
      <c r="D185" s="146" t="s">
        <v>336</v>
      </c>
      <c r="E185" s="152" t="s">
        <v>606</v>
      </c>
      <c r="F185" s="152" t="s">
        <v>71</v>
      </c>
      <c r="G185" s="153" t="s">
        <v>43</v>
      </c>
      <c r="H185" s="154">
        <v>4.08</v>
      </c>
      <c r="I185" s="147">
        <f t="shared" si="83"/>
        <v>524.85119999999995</v>
      </c>
      <c r="J185" s="147">
        <v>25</v>
      </c>
      <c r="K185" s="159"/>
      <c r="L185" s="148" t="s">
        <v>469</v>
      </c>
      <c r="M185" s="160" t="str">
        <f>IF(K185="","-",K185/275)</f>
        <v>-</v>
      </c>
      <c r="N185" s="161">
        <f t="shared" si="75"/>
        <v>0</v>
      </c>
      <c r="O185" s="197">
        <f t="shared" si="84"/>
        <v>0</v>
      </c>
      <c r="P185" s="161">
        <f t="shared" si="82"/>
        <v>0</v>
      </c>
      <c r="Q185" s="151" t="s">
        <v>337</v>
      </c>
      <c r="R185" s="151" t="s">
        <v>390</v>
      </c>
      <c r="S185" s="162" t="s">
        <v>448</v>
      </c>
      <c r="U185" s="184"/>
      <c r="V185" s="23"/>
      <c r="W185" s="185"/>
      <c r="X185" s="188"/>
      <c r="Y185" s="185"/>
    </row>
    <row r="186" spans="1:25" s="66" customFormat="1" ht="15.6" hidden="1" customHeight="1">
      <c r="A186" s="172">
        <v>0</v>
      </c>
      <c r="B186" s="136" t="s">
        <v>198</v>
      </c>
      <c r="C186" s="136" t="s">
        <v>199</v>
      </c>
      <c r="D186" s="210" t="s">
        <v>336</v>
      </c>
      <c r="E186" s="155" t="s">
        <v>607</v>
      </c>
      <c r="F186" s="155" t="s">
        <v>42</v>
      </c>
      <c r="G186" s="138" t="s">
        <v>43</v>
      </c>
      <c r="H186" s="139">
        <v>4.8599999999999994</v>
      </c>
      <c r="I186" s="63">
        <f t="shared" si="83"/>
        <v>625.19039999999984</v>
      </c>
      <c r="J186" s="63">
        <v>25</v>
      </c>
      <c r="K186" s="175"/>
      <c r="L186" s="132" t="s">
        <v>47</v>
      </c>
      <c r="M186" s="173" t="str">
        <f>IF(K186="","-",K186/250)</f>
        <v>-</v>
      </c>
      <c r="N186" s="205">
        <f>H186*K186</f>
        <v>0</v>
      </c>
      <c r="O186" s="65">
        <f t="shared" si="84"/>
        <v>0</v>
      </c>
      <c r="P186" s="205">
        <f>N186+O186</f>
        <v>0</v>
      </c>
      <c r="Q186" s="136" t="s">
        <v>341</v>
      </c>
      <c r="R186" s="136" t="s">
        <v>391</v>
      </c>
      <c r="S186" s="206" t="s">
        <v>449</v>
      </c>
      <c r="U186" s="184"/>
      <c r="V186" s="23"/>
      <c r="W186" s="185"/>
      <c r="X186" s="188"/>
      <c r="Y186" s="185"/>
    </row>
    <row r="187" spans="1:25" s="66" customFormat="1" ht="15.6" customHeight="1">
      <c r="A187" s="172">
        <v>24</v>
      </c>
      <c r="B187" s="136" t="s">
        <v>200</v>
      </c>
      <c r="C187" s="136" t="s">
        <v>201</v>
      </c>
      <c r="D187" s="210" t="s">
        <v>336</v>
      </c>
      <c r="E187" s="155" t="s">
        <v>608</v>
      </c>
      <c r="F187" s="155" t="s">
        <v>80</v>
      </c>
      <c r="G187" s="138" t="s">
        <v>43</v>
      </c>
      <c r="H187" s="139">
        <v>1.7</v>
      </c>
      <c r="I187" s="63">
        <f t="shared" si="83"/>
        <v>218.68799999999996</v>
      </c>
      <c r="J187" s="63">
        <v>84</v>
      </c>
      <c r="K187" s="175"/>
      <c r="L187" s="132" t="s">
        <v>47</v>
      </c>
      <c r="M187" s="173" t="str">
        <f>IF(K187="","-",K187/84)</f>
        <v>-</v>
      </c>
      <c r="N187" s="205">
        <f t="shared" si="75"/>
        <v>0</v>
      </c>
      <c r="O187" s="65" t="s">
        <v>81</v>
      </c>
      <c r="P187" s="65">
        <f t="shared" ref="P187:P189" si="85">N187</f>
        <v>0</v>
      </c>
      <c r="Q187" s="136" t="s">
        <v>350</v>
      </c>
      <c r="R187" s="136" t="s">
        <v>392</v>
      </c>
      <c r="S187" s="206" t="s">
        <v>450</v>
      </c>
      <c r="U187" s="184"/>
      <c r="V187" s="23"/>
      <c r="W187" s="185"/>
      <c r="X187" s="188"/>
      <c r="Y187" s="185"/>
    </row>
    <row r="188" spans="1:25" s="66" customFormat="1" ht="15.6" hidden="1" customHeight="1">
      <c r="A188" s="172">
        <v>0</v>
      </c>
      <c r="B188" s="151" t="s">
        <v>202</v>
      </c>
      <c r="C188" s="151" t="s">
        <v>203</v>
      </c>
      <c r="D188" s="146" t="s">
        <v>336</v>
      </c>
      <c r="E188" s="152" t="s">
        <v>609</v>
      </c>
      <c r="F188" s="152" t="s">
        <v>80</v>
      </c>
      <c r="G188" s="153" t="s">
        <v>43</v>
      </c>
      <c r="H188" s="154">
        <v>1.7</v>
      </c>
      <c r="I188" s="147">
        <f t="shared" si="83"/>
        <v>218.68799999999996</v>
      </c>
      <c r="J188" s="147">
        <v>84</v>
      </c>
      <c r="K188" s="159"/>
      <c r="L188" s="148" t="s">
        <v>469</v>
      </c>
      <c r="M188" s="160" t="str">
        <f>IF(K188="","-",K188/84)</f>
        <v>-</v>
      </c>
      <c r="N188" s="161">
        <f t="shared" si="75"/>
        <v>0</v>
      </c>
      <c r="O188" s="197" t="s">
        <v>81</v>
      </c>
      <c r="P188" s="197">
        <f t="shared" si="85"/>
        <v>0</v>
      </c>
      <c r="Q188" s="151" t="s">
        <v>350</v>
      </c>
      <c r="R188" s="151" t="s">
        <v>393</v>
      </c>
      <c r="S188" s="162" t="s">
        <v>451</v>
      </c>
      <c r="U188" s="184"/>
      <c r="V188" s="23"/>
      <c r="W188" s="185"/>
      <c r="X188" s="188"/>
      <c r="Y188" s="185"/>
    </row>
    <row r="189" spans="1:25" s="66" customFormat="1" ht="15.6" customHeight="1">
      <c r="A189" s="172" t="s">
        <v>776</v>
      </c>
      <c r="B189" s="59"/>
      <c r="C189" s="59" t="s">
        <v>795</v>
      </c>
      <c r="D189" s="156" t="s">
        <v>336</v>
      </c>
      <c r="E189" s="155" t="s">
        <v>814</v>
      </c>
      <c r="F189" s="60" t="s">
        <v>813</v>
      </c>
      <c r="G189" s="61" t="s">
        <v>43</v>
      </c>
      <c r="H189" s="62">
        <v>2.12</v>
      </c>
      <c r="I189" s="158">
        <f t="shared" ref="I189" si="86">H189*$O$7</f>
        <v>272.71679999999998</v>
      </c>
      <c r="J189" s="158">
        <v>40</v>
      </c>
      <c r="K189" s="175"/>
      <c r="L189" s="132" t="s">
        <v>47</v>
      </c>
      <c r="M189" s="64" t="str">
        <f>IF(K189="","-",K189/40)</f>
        <v>-</v>
      </c>
      <c r="N189" s="65">
        <f t="shared" ref="N189" si="87">H189*K189</f>
        <v>0</v>
      </c>
      <c r="O189" s="65" t="s">
        <v>81</v>
      </c>
      <c r="P189" s="65">
        <f t="shared" si="85"/>
        <v>0</v>
      </c>
      <c r="Q189" s="59" t="s">
        <v>350</v>
      </c>
      <c r="R189" s="59" t="s">
        <v>393</v>
      </c>
      <c r="S189" s="157" t="s">
        <v>451</v>
      </c>
      <c r="U189" s="184"/>
      <c r="V189" s="23"/>
      <c r="W189" s="185"/>
      <c r="X189" s="188"/>
      <c r="Y189" s="185"/>
    </row>
    <row r="190" spans="1:25" s="66" customFormat="1" ht="15.6" hidden="1" customHeight="1">
      <c r="A190" s="172">
        <v>0</v>
      </c>
      <c r="B190" s="151" t="s">
        <v>204</v>
      </c>
      <c r="C190" s="151" t="s">
        <v>205</v>
      </c>
      <c r="D190" s="146" t="s">
        <v>336</v>
      </c>
      <c r="E190" s="152" t="s">
        <v>610</v>
      </c>
      <c r="F190" s="152" t="s">
        <v>71</v>
      </c>
      <c r="G190" s="153" t="s">
        <v>68</v>
      </c>
      <c r="H190" s="154">
        <v>2.1799999999999997</v>
      </c>
      <c r="I190" s="147">
        <f t="shared" si="83"/>
        <v>280.43519999999995</v>
      </c>
      <c r="J190" s="147">
        <v>25</v>
      </c>
      <c r="K190" s="159"/>
      <c r="L190" s="148" t="s">
        <v>469</v>
      </c>
      <c r="M190" s="160" t="str">
        <f>IF(K190="","-",K190/275)</f>
        <v>-</v>
      </c>
      <c r="N190" s="161">
        <f t="shared" si="75"/>
        <v>0</v>
      </c>
      <c r="O190" s="197">
        <f t="shared" ref="O190:O191" si="88">IF(K190&lt;50,H190*K190*0.05,0)</f>
        <v>0</v>
      </c>
      <c r="P190" s="161">
        <f t="shared" ref="P190:P206" si="89">N190+O190</f>
        <v>0</v>
      </c>
      <c r="Q190" s="151" t="s">
        <v>373</v>
      </c>
      <c r="R190" s="151" t="s">
        <v>394</v>
      </c>
      <c r="S190" s="162" t="s">
        <v>452</v>
      </c>
      <c r="U190" s="184"/>
      <c r="V190" s="23"/>
      <c r="W190" s="185"/>
      <c r="X190" s="188"/>
      <c r="Y190" s="185"/>
    </row>
    <row r="191" spans="1:25" s="137" customFormat="1" ht="15.6" customHeight="1">
      <c r="A191" s="172">
        <v>75</v>
      </c>
      <c r="B191" s="151" t="s">
        <v>206</v>
      </c>
      <c r="C191" s="136" t="s">
        <v>207</v>
      </c>
      <c r="D191" s="156" t="s">
        <v>336</v>
      </c>
      <c r="E191" s="155" t="s">
        <v>610</v>
      </c>
      <c r="F191" s="155" t="s">
        <v>42</v>
      </c>
      <c r="G191" s="138" t="s">
        <v>68</v>
      </c>
      <c r="H191" s="139">
        <v>2.9899999999999998</v>
      </c>
      <c r="I191" s="63">
        <f t="shared" si="83"/>
        <v>384.63359999999994</v>
      </c>
      <c r="J191" s="63">
        <v>25</v>
      </c>
      <c r="K191" s="175"/>
      <c r="L191" s="132" t="s">
        <v>47</v>
      </c>
      <c r="M191" s="173" t="str">
        <f>IF(K191="","-",K191/250)</f>
        <v>-</v>
      </c>
      <c r="N191" s="205">
        <f>H191*K191</f>
        <v>0</v>
      </c>
      <c r="O191" s="65">
        <f t="shared" si="88"/>
        <v>0</v>
      </c>
      <c r="P191" s="205">
        <f>N191+O191</f>
        <v>0</v>
      </c>
      <c r="Q191" s="136" t="s">
        <v>373</v>
      </c>
      <c r="R191" s="136" t="s">
        <v>394</v>
      </c>
      <c r="S191" s="206" t="s">
        <v>452</v>
      </c>
      <c r="U191" s="207"/>
      <c r="V191" s="188"/>
      <c r="W191" s="188"/>
      <c r="X191" s="188"/>
      <c r="Y191" s="188"/>
    </row>
    <row r="192" spans="1:25" s="66" customFormat="1" ht="15.6" hidden="1" customHeight="1">
      <c r="A192" s="172">
        <v>0</v>
      </c>
      <c r="B192" s="151"/>
      <c r="C192" s="151" t="s">
        <v>534</v>
      </c>
      <c r="D192" s="146" t="s">
        <v>336</v>
      </c>
      <c r="E192" s="152" t="s">
        <v>759</v>
      </c>
      <c r="F192" s="152" t="s">
        <v>545</v>
      </c>
      <c r="G192" s="153" t="s">
        <v>43</v>
      </c>
      <c r="H192" s="154">
        <v>2.63</v>
      </c>
      <c r="I192" s="147">
        <f t="shared" si="83"/>
        <v>338.32319999999993</v>
      </c>
      <c r="J192" s="147">
        <v>25</v>
      </c>
      <c r="K192" s="159"/>
      <c r="L192" s="148" t="s">
        <v>469</v>
      </c>
      <c r="M192" s="160" t="str">
        <f>IF(K192="","-",K192/J192)</f>
        <v>-</v>
      </c>
      <c r="N192" s="161">
        <f>H192*K192</f>
        <v>0</v>
      </c>
      <c r="O192" s="197">
        <v>0</v>
      </c>
      <c r="P192" s="161">
        <f>N192+O192</f>
        <v>0</v>
      </c>
      <c r="Q192" s="151" t="s">
        <v>341</v>
      </c>
      <c r="R192" s="151" t="s">
        <v>353</v>
      </c>
      <c r="S192" s="162" t="s">
        <v>455</v>
      </c>
      <c r="U192" s="184"/>
      <c r="V192" s="23"/>
      <c r="W192" s="185"/>
      <c r="X192" s="188"/>
      <c r="Y192" s="185"/>
    </row>
    <row r="193" spans="1:25" s="66" customFormat="1" ht="15.6" hidden="1" customHeight="1">
      <c r="A193" s="172">
        <v>0</v>
      </c>
      <c r="B193" s="151"/>
      <c r="C193" s="151" t="s">
        <v>535</v>
      </c>
      <c r="D193" s="146" t="s">
        <v>336</v>
      </c>
      <c r="E193" s="152" t="s">
        <v>759</v>
      </c>
      <c r="F193" s="152" t="s">
        <v>546</v>
      </c>
      <c r="G193" s="153" t="s">
        <v>43</v>
      </c>
      <c r="H193" s="154">
        <v>2.06</v>
      </c>
      <c r="I193" s="147">
        <f t="shared" si="83"/>
        <v>264.9984</v>
      </c>
      <c r="J193" s="147">
        <v>40</v>
      </c>
      <c r="K193" s="159"/>
      <c r="L193" s="148" t="s">
        <v>469</v>
      </c>
      <c r="M193" s="160" t="str">
        <f>IF(K193="","-",K193/J193)</f>
        <v>-</v>
      </c>
      <c r="N193" s="161">
        <f>H193*K193</f>
        <v>0</v>
      </c>
      <c r="O193" s="197">
        <v>0</v>
      </c>
      <c r="P193" s="161">
        <f>N193+O193</f>
        <v>0</v>
      </c>
      <c r="Q193" s="151" t="s">
        <v>341</v>
      </c>
      <c r="R193" s="151" t="s">
        <v>353</v>
      </c>
      <c r="S193" s="162" t="s">
        <v>455</v>
      </c>
      <c r="U193" s="184"/>
      <c r="V193" s="23"/>
      <c r="W193" s="185"/>
      <c r="X193" s="188"/>
      <c r="Y193" s="185"/>
    </row>
    <row r="194" spans="1:25" s="66" customFormat="1" ht="15.6" customHeight="1">
      <c r="A194" s="172" t="s">
        <v>776</v>
      </c>
      <c r="B194" s="59"/>
      <c r="C194" s="59" t="s">
        <v>839</v>
      </c>
      <c r="D194" s="210" t="s">
        <v>336</v>
      </c>
      <c r="E194" s="155" t="s">
        <v>845</v>
      </c>
      <c r="F194" s="60" t="s">
        <v>739</v>
      </c>
      <c r="G194" s="61" t="s">
        <v>43</v>
      </c>
      <c r="H194" s="62">
        <v>2.89</v>
      </c>
      <c r="I194" s="158">
        <f t="shared" ref="I194" si="90">H194*$O$7</f>
        <v>371.76959999999997</v>
      </c>
      <c r="J194" s="158">
        <v>25</v>
      </c>
      <c r="K194" s="175"/>
      <c r="L194" s="132" t="s">
        <v>47</v>
      </c>
      <c r="M194" s="160" t="str">
        <f>IF(K194="","-",K194/275)</f>
        <v>-</v>
      </c>
      <c r="N194" s="65">
        <f t="shared" ref="N194" si="91">H194*K194</f>
        <v>0</v>
      </c>
      <c r="O194" s="65">
        <f t="shared" ref="O194:O197" si="92">IF(K194&lt;50,H194*K194*0.05,0)</f>
        <v>0</v>
      </c>
      <c r="P194" s="65">
        <f t="shared" ref="P194" si="93">N194+O194</f>
        <v>0</v>
      </c>
      <c r="Q194" s="174" t="s">
        <v>341</v>
      </c>
      <c r="R194" s="174" t="s">
        <v>353</v>
      </c>
      <c r="S194" s="198" t="s">
        <v>455</v>
      </c>
      <c r="U194" s="184"/>
      <c r="V194" s="23"/>
      <c r="W194" s="185"/>
      <c r="X194" s="188"/>
      <c r="Y194" s="185"/>
    </row>
    <row r="195" spans="1:25" s="66" customFormat="1" ht="15.6" hidden="1" customHeight="1">
      <c r="A195" s="172">
        <v>0</v>
      </c>
      <c r="B195" s="174" t="s">
        <v>212</v>
      </c>
      <c r="C195" s="174" t="s">
        <v>213</v>
      </c>
      <c r="D195" s="146" t="s">
        <v>336</v>
      </c>
      <c r="E195" s="152" t="s">
        <v>759</v>
      </c>
      <c r="F195" s="192" t="s">
        <v>42</v>
      </c>
      <c r="G195" s="193" t="s">
        <v>43</v>
      </c>
      <c r="H195" s="194">
        <v>3.4899999999999998</v>
      </c>
      <c r="I195" s="195">
        <f t="shared" si="83"/>
        <v>448.95359999999994</v>
      </c>
      <c r="J195" s="195">
        <v>25</v>
      </c>
      <c r="K195" s="159"/>
      <c r="L195" s="148" t="s">
        <v>469</v>
      </c>
      <c r="M195" s="196" t="str">
        <f>IF(K195="","-",K195/250)</f>
        <v>-</v>
      </c>
      <c r="N195" s="197">
        <f t="shared" si="75"/>
        <v>0</v>
      </c>
      <c r="O195" s="197">
        <f t="shared" si="92"/>
        <v>0</v>
      </c>
      <c r="P195" s="197">
        <f t="shared" si="89"/>
        <v>0</v>
      </c>
      <c r="Q195" s="174" t="s">
        <v>341</v>
      </c>
      <c r="R195" s="174" t="s">
        <v>353</v>
      </c>
      <c r="S195" s="198" t="s">
        <v>455</v>
      </c>
      <c r="U195" s="184"/>
      <c r="V195" s="23"/>
      <c r="W195" s="185"/>
      <c r="X195" s="188"/>
      <c r="Y195" s="185"/>
    </row>
    <row r="196" spans="1:25" s="66" customFormat="1" ht="15.6" hidden="1" customHeight="1">
      <c r="A196" s="172">
        <v>0</v>
      </c>
      <c r="B196" s="174" t="s">
        <v>212</v>
      </c>
      <c r="C196" s="174" t="s">
        <v>214</v>
      </c>
      <c r="D196" s="146" t="s">
        <v>336</v>
      </c>
      <c r="E196" s="152" t="s">
        <v>759</v>
      </c>
      <c r="F196" s="192" t="s">
        <v>42</v>
      </c>
      <c r="G196" s="193" t="s">
        <v>43</v>
      </c>
      <c r="H196" s="194">
        <v>3.4899999999999998</v>
      </c>
      <c r="I196" s="195">
        <f t="shared" si="83"/>
        <v>448.95359999999994</v>
      </c>
      <c r="J196" s="195">
        <v>25</v>
      </c>
      <c r="K196" s="159"/>
      <c r="L196" s="148" t="s">
        <v>469</v>
      </c>
      <c r="M196" s="196" t="str">
        <f>IF(K196="","-",K196/250)</f>
        <v>-</v>
      </c>
      <c r="N196" s="197">
        <f t="shared" si="75"/>
        <v>0</v>
      </c>
      <c r="O196" s="197">
        <f t="shared" si="92"/>
        <v>0</v>
      </c>
      <c r="P196" s="197">
        <f t="shared" si="89"/>
        <v>0</v>
      </c>
      <c r="Q196" s="174" t="s">
        <v>341</v>
      </c>
      <c r="R196" s="174" t="s">
        <v>353</v>
      </c>
      <c r="S196" s="198" t="s">
        <v>455</v>
      </c>
      <c r="U196" s="184"/>
      <c r="V196" s="23"/>
      <c r="W196" s="185"/>
      <c r="X196" s="188"/>
      <c r="Y196" s="185"/>
    </row>
    <row r="197" spans="1:25" s="66" customFormat="1" ht="15.6" hidden="1" customHeight="1">
      <c r="A197" s="172">
        <v>0</v>
      </c>
      <c r="B197" s="174" t="s">
        <v>212</v>
      </c>
      <c r="C197" s="174" t="s">
        <v>215</v>
      </c>
      <c r="D197" s="146" t="s">
        <v>336</v>
      </c>
      <c r="E197" s="152" t="s">
        <v>759</v>
      </c>
      <c r="F197" s="192" t="s">
        <v>42</v>
      </c>
      <c r="G197" s="193" t="s">
        <v>68</v>
      </c>
      <c r="H197" s="194">
        <v>3.4899999999999998</v>
      </c>
      <c r="I197" s="195">
        <f t="shared" si="83"/>
        <v>448.95359999999994</v>
      </c>
      <c r="J197" s="195">
        <v>25</v>
      </c>
      <c r="K197" s="159"/>
      <c r="L197" s="148" t="s">
        <v>469</v>
      </c>
      <c r="M197" s="196" t="str">
        <f>IF(K197="","-",K197/250)</f>
        <v>-</v>
      </c>
      <c r="N197" s="197">
        <f t="shared" si="75"/>
        <v>0</v>
      </c>
      <c r="O197" s="197">
        <f t="shared" si="92"/>
        <v>0</v>
      </c>
      <c r="P197" s="197">
        <f t="shared" si="89"/>
        <v>0</v>
      </c>
      <c r="Q197" s="174" t="s">
        <v>341</v>
      </c>
      <c r="R197" s="174" t="s">
        <v>353</v>
      </c>
      <c r="S197" s="198" t="s">
        <v>455</v>
      </c>
      <c r="U197" s="184"/>
      <c r="V197" s="23"/>
      <c r="W197" s="185"/>
      <c r="X197" s="188"/>
      <c r="Y197" s="185"/>
    </row>
    <row r="198" spans="1:25" s="66" customFormat="1" ht="15.6" customHeight="1">
      <c r="A198" s="172">
        <v>50</v>
      </c>
      <c r="B198" s="59"/>
      <c r="C198" s="59" t="s">
        <v>536</v>
      </c>
      <c r="D198" s="156" t="s">
        <v>336</v>
      </c>
      <c r="E198" s="155" t="s">
        <v>687</v>
      </c>
      <c r="F198" s="60" t="s">
        <v>545</v>
      </c>
      <c r="G198" s="61" t="s">
        <v>43</v>
      </c>
      <c r="H198" s="62">
        <v>4.76</v>
      </c>
      <c r="I198" s="158">
        <f t="shared" si="83"/>
        <v>612.32639999999992</v>
      </c>
      <c r="J198" s="158">
        <v>25</v>
      </c>
      <c r="K198" s="175"/>
      <c r="L198" s="132" t="s">
        <v>47</v>
      </c>
      <c r="M198" s="64" t="str">
        <f>IF(K198="","-",K198/J198)</f>
        <v>-</v>
      </c>
      <c r="N198" s="65">
        <f t="shared" si="75"/>
        <v>0</v>
      </c>
      <c r="O198" s="65">
        <v>0</v>
      </c>
      <c r="P198" s="65">
        <f t="shared" si="89"/>
        <v>0</v>
      </c>
      <c r="Q198" s="59" t="s">
        <v>397</v>
      </c>
      <c r="R198" s="59" t="s">
        <v>398</v>
      </c>
      <c r="S198" s="157" t="s">
        <v>456</v>
      </c>
      <c r="U198" s="184"/>
      <c r="V198" s="23"/>
      <c r="W198" s="185"/>
      <c r="X198" s="188"/>
      <c r="Y198" s="185"/>
    </row>
    <row r="199" spans="1:25" s="66" customFormat="1" ht="15.6" customHeight="1">
      <c r="A199" s="172" t="s">
        <v>776</v>
      </c>
      <c r="B199" s="59"/>
      <c r="C199" s="59" t="s">
        <v>537</v>
      </c>
      <c r="D199" s="156" t="s">
        <v>336</v>
      </c>
      <c r="E199" s="155" t="s">
        <v>687</v>
      </c>
      <c r="F199" s="60" t="s">
        <v>546</v>
      </c>
      <c r="G199" s="61" t="s">
        <v>43</v>
      </c>
      <c r="H199" s="62">
        <v>3.13</v>
      </c>
      <c r="I199" s="158">
        <f t="shared" si="83"/>
        <v>402.64319999999992</v>
      </c>
      <c r="J199" s="158">
        <v>40</v>
      </c>
      <c r="K199" s="175"/>
      <c r="L199" s="132" t="s">
        <v>47</v>
      </c>
      <c r="M199" s="64" t="str">
        <f>IF(K199="","-",K199/J199)</f>
        <v>-</v>
      </c>
      <c r="N199" s="65">
        <f t="shared" si="75"/>
        <v>0</v>
      </c>
      <c r="O199" s="65">
        <v>0</v>
      </c>
      <c r="P199" s="65">
        <f t="shared" si="89"/>
        <v>0</v>
      </c>
      <c r="Q199" s="59" t="s">
        <v>397</v>
      </c>
      <c r="R199" s="59" t="s">
        <v>398</v>
      </c>
      <c r="S199" s="157" t="s">
        <v>456</v>
      </c>
      <c r="U199" s="184"/>
      <c r="V199" s="23"/>
      <c r="W199" s="185"/>
      <c r="X199" s="188"/>
      <c r="Y199" s="185"/>
    </row>
    <row r="200" spans="1:25" s="66" customFormat="1" ht="15.6" hidden="1" customHeight="1">
      <c r="A200" s="172">
        <v>0</v>
      </c>
      <c r="B200" s="136"/>
      <c r="C200" s="136" t="s">
        <v>840</v>
      </c>
      <c r="D200" s="210" t="s">
        <v>336</v>
      </c>
      <c r="E200" s="155" t="s">
        <v>846</v>
      </c>
      <c r="F200" s="155" t="s">
        <v>71</v>
      </c>
      <c r="G200" s="138" t="s">
        <v>43</v>
      </c>
      <c r="H200" s="139">
        <v>3.63</v>
      </c>
      <c r="I200" s="63">
        <f t="shared" ref="I200" si="94">H200*$O$7</f>
        <v>466.96319999999992</v>
      </c>
      <c r="J200" s="63">
        <v>25</v>
      </c>
      <c r="K200" s="175"/>
      <c r="L200" s="132" t="s">
        <v>47</v>
      </c>
      <c r="M200" s="160" t="str">
        <f>IF(K200="","-",K200/275)</f>
        <v>-</v>
      </c>
      <c r="N200" s="65">
        <f t="shared" si="75"/>
        <v>0</v>
      </c>
      <c r="O200" s="65">
        <f t="shared" ref="O200:O203" si="95">IF(K200&lt;50,H200*K200*0.05,0)</f>
        <v>0</v>
      </c>
      <c r="P200" s="65">
        <f t="shared" ref="P200" si="96">N200+O200</f>
        <v>0</v>
      </c>
      <c r="Q200" s="151" t="s">
        <v>397</v>
      </c>
      <c r="R200" s="151" t="s">
        <v>398</v>
      </c>
      <c r="S200" s="162" t="s">
        <v>456</v>
      </c>
      <c r="U200" s="184"/>
      <c r="V200" s="23"/>
      <c r="W200" s="185"/>
      <c r="X200" s="188"/>
      <c r="Y200" s="185"/>
    </row>
    <row r="201" spans="1:25" s="66" customFormat="1" ht="15.6" hidden="1" customHeight="1">
      <c r="A201" s="172">
        <v>0</v>
      </c>
      <c r="B201" s="151" t="s">
        <v>216</v>
      </c>
      <c r="C201" s="151" t="s">
        <v>217</v>
      </c>
      <c r="D201" s="146" t="s">
        <v>336</v>
      </c>
      <c r="E201" s="152" t="s">
        <v>681</v>
      </c>
      <c r="F201" s="152" t="s">
        <v>71</v>
      </c>
      <c r="G201" s="153" t="s">
        <v>43</v>
      </c>
      <c r="H201" s="154">
        <v>4.2699999999999996</v>
      </c>
      <c r="I201" s="147">
        <f t="shared" si="83"/>
        <v>549.29279999999994</v>
      </c>
      <c r="J201" s="147">
        <v>25</v>
      </c>
      <c r="K201" s="159"/>
      <c r="L201" s="148" t="s">
        <v>469</v>
      </c>
      <c r="M201" s="160" t="str">
        <f>IF(K201="","-",K201/275)</f>
        <v>-</v>
      </c>
      <c r="N201" s="161">
        <f t="shared" ref="N201:N238" si="97">H201*K201</f>
        <v>0</v>
      </c>
      <c r="O201" s="197">
        <f t="shared" si="95"/>
        <v>0</v>
      </c>
      <c r="P201" s="161">
        <f t="shared" si="89"/>
        <v>0</v>
      </c>
      <c r="Q201" s="151" t="s">
        <v>397</v>
      </c>
      <c r="R201" s="151" t="s">
        <v>398</v>
      </c>
      <c r="S201" s="162" t="s">
        <v>456</v>
      </c>
      <c r="U201" s="184"/>
      <c r="V201" s="23"/>
      <c r="W201" s="185"/>
      <c r="X201" s="188"/>
      <c r="Y201" s="185"/>
    </row>
    <row r="202" spans="1:25" s="66" customFormat="1" ht="15.6" hidden="1" customHeight="1">
      <c r="A202" s="172">
        <v>0</v>
      </c>
      <c r="B202" s="151" t="s">
        <v>218</v>
      </c>
      <c r="C202" s="151" t="s">
        <v>219</v>
      </c>
      <c r="D202" s="146" t="s">
        <v>336</v>
      </c>
      <c r="E202" s="152" t="s">
        <v>611</v>
      </c>
      <c r="F202" s="152" t="s">
        <v>42</v>
      </c>
      <c r="G202" s="153" t="s">
        <v>43</v>
      </c>
      <c r="H202" s="154">
        <v>4.8599999999999994</v>
      </c>
      <c r="I202" s="147">
        <f t="shared" si="83"/>
        <v>625.19039999999984</v>
      </c>
      <c r="J202" s="147">
        <v>25</v>
      </c>
      <c r="K202" s="159"/>
      <c r="L202" s="148" t="s">
        <v>469</v>
      </c>
      <c r="M202" s="160" t="str">
        <f>IF(K202="","-",K202/250)</f>
        <v>-</v>
      </c>
      <c r="N202" s="161">
        <f t="shared" si="97"/>
        <v>0</v>
      </c>
      <c r="O202" s="197">
        <f t="shared" si="95"/>
        <v>0</v>
      </c>
      <c r="P202" s="161">
        <f t="shared" si="89"/>
        <v>0</v>
      </c>
      <c r="Q202" s="151" t="s">
        <v>397</v>
      </c>
      <c r="R202" s="151" t="s">
        <v>398</v>
      </c>
      <c r="S202" s="162" t="s">
        <v>456</v>
      </c>
      <c r="U202" s="184"/>
      <c r="V202" s="23"/>
      <c r="W202" s="185"/>
      <c r="X202" s="188"/>
      <c r="Y202" s="185"/>
    </row>
    <row r="203" spans="1:25" s="66" customFormat="1" ht="15.6" hidden="1" customHeight="1">
      <c r="A203" s="172">
        <v>0</v>
      </c>
      <c r="B203" s="151" t="s">
        <v>218</v>
      </c>
      <c r="C203" s="151" t="s">
        <v>220</v>
      </c>
      <c r="D203" s="146" t="s">
        <v>336</v>
      </c>
      <c r="E203" s="152" t="s">
        <v>611</v>
      </c>
      <c r="F203" s="152" t="s">
        <v>42</v>
      </c>
      <c r="G203" s="153" t="s">
        <v>43</v>
      </c>
      <c r="H203" s="154">
        <v>4.8599999999999994</v>
      </c>
      <c r="I203" s="147">
        <f t="shared" si="83"/>
        <v>625.19039999999984</v>
      </c>
      <c r="J203" s="147">
        <v>25</v>
      </c>
      <c r="K203" s="159"/>
      <c r="L203" s="148" t="s">
        <v>469</v>
      </c>
      <c r="M203" s="160" t="str">
        <f>IF(K203="","-",K203/250)</f>
        <v>-</v>
      </c>
      <c r="N203" s="161">
        <f t="shared" si="97"/>
        <v>0</v>
      </c>
      <c r="O203" s="197">
        <f t="shared" si="95"/>
        <v>0</v>
      </c>
      <c r="P203" s="161">
        <f t="shared" si="89"/>
        <v>0</v>
      </c>
      <c r="Q203" s="151" t="s">
        <v>397</v>
      </c>
      <c r="R203" s="151" t="s">
        <v>398</v>
      </c>
      <c r="S203" s="162" t="s">
        <v>456</v>
      </c>
      <c r="U203" s="184"/>
      <c r="V203" s="23"/>
      <c r="W203" s="185"/>
      <c r="X203" s="188"/>
      <c r="Y203" s="185"/>
    </row>
    <row r="204" spans="1:25" s="66" customFormat="1" ht="15.6" hidden="1" customHeight="1">
      <c r="A204" s="172">
        <v>0</v>
      </c>
      <c r="B204" s="59" t="s">
        <v>221</v>
      </c>
      <c r="C204" s="59" t="s">
        <v>753</v>
      </c>
      <c r="D204" s="168" t="s">
        <v>336</v>
      </c>
      <c r="E204" s="155" t="s">
        <v>824</v>
      </c>
      <c r="F204" s="60" t="s">
        <v>752</v>
      </c>
      <c r="G204" s="61" t="s">
        <v>43</v>
      </c>
      <c r="H204" s="62">
        <v>3.8899999999999997</v>
      </c>
      <c r="I204" s="158">
        <f t="shared" ref="I204:I205" si="98">H204*$O$7</f>
        <v>500.4095999999999</v>
      </c>
      <c r="J204" s="158">
        <v>20</v>
      </c>
      <c r="K204" s="175"/>
      <c r="L204" s="132" t="s">
        <v>47</v>
      </c>
      <c r="M204" s="64" t="str">
        <f>IF(K204="","-",K204/J204)</f>
        <v>-</v>
      </c>
      <c r="N204" s="65">
        <f t="shared" ref="N204:N205" si="99">H204*K204</f>
        <v>0</v>
      </c>
      <c r="O204" s="65">
        <v>0</v>
      </c>
      <c r="P204" s="65">
        <f t="shared" ref="P204:P205" si="100">N204+O204</f>
        <v>0</v>
      </c>
      <c r="Q204" s="59" t="s">
        <v>356</v>
      </c>
      <c r="R204" s="59" t="s">
        <v>399</v>
      </c>
      <c r="S204" s="157" t="s">
        <v>457</v>
      </c>
      <c r="U204" s="184"/>
      <c r="V204" s="23"/>
      <c r="W204" s="185"/>
      <c r="X204" s="188"/>
      <c r="Y204" s="185"/>
    </row>
    <row r="205" spans="1:25" s="66" customFormat="1" ht="15.6" hidden="1" customHeight="1">
      <c r="A205" s="172">
        <v>0</v>
      </c>
      <c r="B205" s="174"/>
      <c r="C205" s="174" t="s">
        <v>794</v>
      </c>
      <c r="D205" s="146" t="s">
        <v>336</v>
      </c>
      <c r="E205" s="152" t="s">
        <v>655</v>
      </c>
      <c r="F205" s="192" t="s">
        <v>71</v>
      </c>
      <c r="G205" s="193" t="s">
        <v>43</v>
      </c>
      <c r="H205" s="194">
        <v>3.4</v>
      </c>
      <c r="I205" s="195">
        <f t="shared" si="98"/>
        <v>437.37599999999992</v>
      </c>
      <c r="J205" s="195">
        <v>25</v>
      </c>
      <c r="K205" s="159"/>
      <c r="L205" s="148" t="s">
        <v>469</v>
      </c>
      <c r="M205" s="196" t="str">
        <f>IF(K205="","-",K205/275)</f>
        <v>-</v>
      </c>
      <c r="N205" s="197">
        <f t="shared" si="99"/>
        <v>0</v>
      </c>
      <c r="O205" s="197">
        <f t="shared" ref="O205:O206" si="101">IF(K205&lt;50,H205*K205*0.05,0)</f>
        <v>0</v>
      </c>
      <c r="P205" s="197">
        <f t="shared" si="100"/>
        <v>0</v>
      </c>
      <c r="Q205" s="174" t="s">
        <v>356</v>
      </c>
      <c r="R205" s="174" t="s">
        <v>399</v>
      </c>
      <c r="S205" s="198" t="s">
        <v>457</v>
      </c>
      <c r="U205" s="184"/>
      <c r="V205" s="23"/>
      <c r="W205" s="185"/>
      <c r="X205" s="188"/>
      <c r="Y205" s="185"/>
    </row>
    <row r="206" spans="1:25" s="66" customFormat="1" ht="15.6" hidden="1" customHeight="1">
      <c r="A206" s="172">
        <v>0</v>
      </c>
      <c r="B206" s="151" t="s">
        <v>221</v>
      </c>
      <c r="C206" s="151" t="s">
        <v>222</v>
      </c>
      <c r="D206" s="146" t="s">
        <v>336</v>
      </c>
      <c r="E206" s="152" t="s">
        <v>655</v>
      </c>
      <c r="F206" s="152" t="s">
        <v>42</v>
      </c>
      <c r="G206" s="153" t="s">
        <v>43</v>
      </c>
      <c r="H206" s="154">
        <v>3.8899999999999997</v>
      </c>
      <c r="I206" s="147">
        <f t="shared" si="83"/>
        <v>500.4095999999999</v>
      </c>
      <c r="J206" s="147">
        <v>25</v>
      </c>
      <c r="K206" s="159"/>
      <c r="L206" s="148" t="s">
        <v>469</v>
      </c>
      <c r="M206" s="160" t="str">
        <f>IF(K206="","-",K206/250)</f>
        <v>-</v>
      </c>
      <c r="N206" s="161">
        <f t="shared" si="97"/>
        <v>0</v>
      </c>
      <c r="O206" s="197">
        <f t="shared" si="101"/>
        <v>0</v>
      </c>
      <c r="P206" s="161">
        <f t="shared" si="89"/>
        <v>0</v>
      </c>
      <c r="Q206" s="151" t="s">
        <v>356</v>
      </c>
      <c r="R206" s="151" t="s">
        <v>399</v>
      </c>
      <c r="S206" s="162" t="s">
        <v>457</v>
      </c>
      <c r="U206" s="184"/>
      <c r="V206" s="23"/>
      <c r="W206" s="185"/>
      <c r="X206" s="188"/>
      <c r="Y206" s="185"/>
    </row>
    <row r="207" spans="1:25" s="66" customFormat="1" ht="15.6" hidden="1" customHeight="1">
      <c r="A207" s="172">
        <v>0</v>
      </c>
      <c r="B207" s="151" t="s">
        <v>223</v>
      </c>
      <c r="C207" s="151" t="s">
        <v>224</v>
      </c>
      <c r="D207" s="146" t="s">
        <v>336</v>
      </c>
      <c r="E207" s="152" t="s">
        <v>655</v>
      </c>
      <c r="F207" s="152" t="s">
        <v>80</v>
      </c>
      <c r="G207" s="153" t="s">
        <v>43</v>
      </c>
      <c r="H207" s="154">
        <v>1.7</v>
      </c>
      <c r="I207" s="147">
        <f t="shared" si="83"/>
        <v>218.68799999999996</v>
      </c>
      <c r="J207" s="147">
        <v>84</v>
      </c>
      <c r="K207" s="159"/>
      <c r="L207" s="148" t="s">
        <v>469</v>
      </c>
      <c r="M207" s="160" t="str">
        <f>IF(K207="","-",K207/84)</f>
        <v>-</v>
      </c>
      <c r="N207" s="161">
        <f t="shared" si="97"/>
        <v>0</v>
      </c>
      <c r="O207" s="197" t="s">
        <v>81</v>
      </c>
      <c r="P207" s="197">
        <f t="shared" ref="P207:P208" si="102">N207</f>
        <v>0</v>
      </c>
      <c r="Q207" s="151" t="s">
        <v>356</v>
      </c>
      <c r="R207" s="151" t="s">
        <v>399</v>
      </c>
      <c r="S207" s="162" t="s">
        <v>457</v>
      </c>
      <c r="U207" s="184"/>
      <c r="V207" s="23"/>
      <c r="W207" s="185"/>
      <c r="X207" s="188"/>
      <c r="Y207" s="185"/>
    </row>
    <row r="208" spans="1:25" s="66" customFormat="1" ht="15.6" hidden="1" customHeight="1">
      <c r="A208" s="172">
        <v>0</v>
      </c>
      <c r="B208" s="151" t="s">
        <v>225</v>
      </c>
      <c r="C208" s="151" t="s">
        <v>226</v>
      </c>
      <c r="D208" s="146" t="s">
        <v>336</v>
      </c>
      <c r="E208" s="152" t="s">
        <v>612</v>
      </c>
      <c r="F208" s="152" t="s">
        <v>80</v>
      </c>
      <c r="G208" s="153" t="s">
        <v>43</v>
      </c>
      <c r="H208" s="154">
        <v>1.7</v>
      </c>
      <c r="I208" s="147">
        <f t="shared" si="83"/>
        <v>218.68799999999996</v>
      </c>
      <c r="J208" s="147">
        <v>84</v>
      </c>
      <c r="K208" s="159"/>
      <c r="L208" s="148" t="s">
        <v>469</v>
      </c>
      <c r="M208" s="160" t="str">
        <f>IF(K208="","-",K208/84)</f>
        <v>-</v>
      </c>
      <c r="N208" s="161">
        <f t="shared" si="97"/>
        <v>0</v>
      </c>
      <c r="O208" s="197" t="s">
        <v>81</v>
      </c>
      <c r="P208" s="197">
        <f t="shared" si="102"/>
        <v>0</v>
      </c>
      <c r="Q208" s="151" t="s">
        <v>350</v>
      </c>
      <c r="R208" s="151" t="s">
        <v>400</v>
      </c>
      <c r="S208" s="162" t="s">
        <v>458</v>
      </c>
      <c r="U208" s="184"/>
      <c r="V208" s="23"/>
      <c r="W208" s="185"/>
      <c r="X208" s="188"/>
      <c r="Y208" s="185"/>
    </row>
    <row r="209" spans="1:25" s="66" customFormat="1" ht="15.6" hidden="1" customHeight="1">
      <c r="A209" s="172">
        <v>0</v>
      </c>
      <c r="B209" s="174"/>
      <c r="C209" s="174" t="s">
        <v>792</v>
      </c>
      <c r="D209" s="146" t="s">
        <v>336</v>
      </c>
      <c r="E209" s="192" t="s">
        <v>653</v>
      </c>
      <c r="F209" s="192" t="s">
        <v>71</v>
      </c>
      <c r="G209" s="193" t="s">
        <v>43</v>
      </c>
      <c r="H209" s="194">
        <v>3.4</v>
      </c>
      <c r="I209" s="195">
        <f t="shared" si="83"/>
        <v>437.37599999999992</v>
      </c>
      <c r="J209" s="195">
        <v>25</v>
      </c>
      <c r="K209" s="159"/>
      <c r="L209" s="148" t="s">
        <v>469</v>
      </c>
      <c r="M209" s="196" t="str">
        <f>IF(K209="","-",K209/275)</f>
        <v>-</v>
      </c>
      <c r="N209" s="197">
        <f t="shared" si="97"/>
        <v>0</v>
      </c>
      <c r="O209" s="197">
        <f t="shared" ref="O209:O210" si="103">IF(K209&lt;50,H209*K209*0.05,0)</f>
        <v>0</v>
      </c>
      <c r="P209" s="197">
        <f t="shared" ref="P209" si="104">N209+O209</f>
        <v>0</v>
      </c>
      <c r="Q209" s="174" t="s">
        <v>356</v>
      </c>
      <c r="R209" s="174" t="s">
        <v>401</v>
      </c>
      <c r="S209" s="198" t="s">
        <v>459</v>
      </c>
      <c r="U209" s="184"/>
      <c r="V209" s="23"/>
      <c r="W209" s="185"/>
      <c r="X209" s="188"/>
      <c r="Y209" s="185"/>
    </row>
    <row r="210" spans="1:25" s="66" customFormat="1" ht="15.6" hidden="1" customHeight="1">
      <c r="A210" s="172">
        <v>0</v>
      </c>
      <c r="B210" s="151" t="s">
        <v>227</v>
      </c>
      <c r="C210" s="151" t="s">
        <v>228</v>
      </c>
      <c r="D210" s="146" t="s">
        <v>336</v>
      </c>
      <c r="E210" s="152" t="s">
        <v>653</v>
      </c>
      <c r="F210" s="152" t="s">
        <v>42</v>
      </c>
      <c r="G210" s="153" t="s">
        <v>43</v>
      </c>
      <c r="H210" s="154">
        <v>3.8899999999999997</v>
      </c>
      <c r="I210" s="147">
        <f t="shared" si="83"/>
        <v>500.4095999999999</v>
      </c>
      <c r="J210" s="147">
        <v>25</v>
      </c>
      <c r="K210" s="159"/>
      <c r="L210" s="148" t="s">
        <v>469</v>
      </c>
      <c r="M210" s="160" t="str">
        <f>IF(K210="","-",K210/250)</f>
        <v>-</v>
      </c>
      <c r="N210" s="161">
        <f t="shared" si="97"/>
        <v>0</v>
      </c>
      <c r="O210" s="197">
        <f t="shared" si="103"/>
        <v>0</v>
      </c>
      <c r="P210" s="161">
        <f>N210+O210</f>
        <v>0</v>
      </c>
      <c r="Q210" s="151" t="s">
        <v>356</v>
      </c>
      <c r="R210" s="151" t="s">
        <v>401</v>
      </c>
      <c r="S210" s="162" t="s">
        <v>459</v>
      </c>
      <c r="U210" s="184"/>
      <c r="V210" s="23"/>
      <c r="W210" s="185"/>
      <c r="X210" s="188"/>
      <c r="Y210" s="185"/>
    </row>
    <row r="211" spans="1:25" s="66" customFormat="1" ht="15.6" customHeight="1">
      <c r="A211" s="172" t="s">
        <v>776</v>
      </c>
      <c r="B211" s="59" t="s">
        <v>785</v>
      </c>
      <c r="C211" s="59" t="s">
        <v>784</v>
      </c>
      <c r="D211" s="168" t="s">
        <v>336</v>
      </c>
      <c r="E211" s="60" t="s">
        <v>825</v>
      </c>
      <c r="F211" s="60" t="s">
        <v>80</v>
      </c>
      <c r="G211" s="61" t="s">
        <v>43</v>
      </c>
      <c r="H211" s="62">
        <v>1.7</v>
      </c>
      <c r="I211" s="158">
        <f t="shared" ref="I211" si="105">H211*$O$7</f>
        <v>218.68799999999996</v>
      </c>
      <c r="J211" s="158">
        <v>25</v>
      </c>
      <c r="K211" s="175"/>
      <c r="L211" s="132" t="s">
        <v>47</v>
      </c>
      <c r="M211" s="64" t="str">
        <f>IF(K211="","-",K211/250)</f>
        <v>-</v>
      </c>
      <c r="N211" s="65">
        <f t="shared" ref="N211" si="106">H211*K211</f>
        <v>0</v>
      </c>
      <c r="O211" s="65" t="s">
        <v>81</v>
      </c>
      <c r="P211" s="65">
        <f>N211</f>
        <v>0</v>
      </c>
      <c r="Q211" s="59" t="s">
        <v>356</v>
      </c>
      <c r="R211" s="59" t="s">
        <v>401</v>
      </c>
      <c r="S211" s="157" t="s">
        <v>459</v>
      </c>
      <c r="U211" s="184"/>
      <c r="V211" s="23"/>
      <c r="W211" s="185"/>
      <c r="X211" s="188"/>
      <c r="Y211" s="185"/>
    </row>
    <row r="212" spans="1:25" s="66" customFormat="1" ht="15.6" hidden="1" customHeight="1">
      <c r="A212" s="172">
        <v>0</v>
      </c>
      <c r="B212" s="151" t="s">
        <v>229</v>
      </c>
      <c r="C212" s="151" t="s">
        <v>230</v>
      </c>
      <c r="D212" s="146" t="s">
        <v>336</v>
      </c>
      <c r="E212" s="152" t="s">
        <v>656</v>
      </c>
      <c r="F212" s="152" t="s">
        <v>42</v>
      </c>
      <c r="G212" s="153" t="s">
        <v>43</v>
      </c>
      <c r="H212" s="154">
        <v>3.8899999999999997</v>
      </c>
      <c r="I212" s="147">
        <f t="shared" si="83"/>
        <v>500.4095999999999</v>
      </c>
      <c r="J212" s="147">
        <v>25</v>
      </c>
      <c r="K212" s="159"/>
      <c r="L212" s="148" t="s">
        <v>469</v>
      </c>
      <c r="M212" s="160" t="str">
        <f>IF(K212="","-",K212/250)</f>
        <v>-</v>
      </c>
      <c r="N212" s="161">
        <f t="shared" si="97"/>
        <v>0</v>
      </c>
      <c r="O212" s="197">
        <f>IF(K212&lt;50,H212*K212*0.05,0)</f>
        <v>0</v>
      </c>
      <c r="P212" s="161">
        <f>N212+O212</f>
        <v>0</v>
      </c>
      <c r="Q212" s="151" t="s">
        <v>356</v>
      </c>
      <c r="R212" s="151" t="s">
        <v>402</v>
      </c>
      <c r="S212" s="162" t="s">
        <v>460</v>
      </c>
      <c r="U212" s="184"/>
      <c r="V212" s="23"/>
      <c r="W212" s="185"/>
      <c r="X212" s="188"/>
      <c r="Y212" s="185"/>
    </row>
    <row r="213" spans="1:25" s="66" customFormat="1" ht="15.6" customHeight="1">
      <c r="A213" s="172" t="s">
        <v>776</v>
      </c>
      <c r="B213" s="59" t="s">
        <v>231</v>
      </c>
      <c r="C213" s="59" t="s">
        <v>232</v>
      </c>
      <c r="D213" s="156" t="s">
        <v>336</v>
      </c>
      <c r="E213" s="60" t="s">
        <v>778</v>
      </c>
      <c r="F213" s="60" t="s">
        <v>80</v>
      </c>
      <c r="G213" s="61" t="s">
        <v>43</v>
      </c>
      <c r="H213" s="62">
        <v>1.7</v>
      </c>
      <c r="I213" s="158">
        <f t="shared" si="83"/>
        <v>218.68799999999996</v>
      </c>
      <c r="J213" s="158">
        <v>84</v>
      </c>
      <c r="K213" s="175"/>
      <c r="L213" s="132" t="s">
        <v>47</v>
      </c>
      <c r="M213" s="64" t="str">
        <f>IF(K213="","-",K213/84)</f>
        <v>-</v>
      </c>
      <c r="N213" s="65">
        <f t="shared" si="97"/>
        <v>0</v>
      </c>
      <c r="O213" s="65" t="s">
        <v>81</v>
      </c>
      <c r="P213" s="65">
        <f>N213</f>
        <v>0</v>
      </c>
      <c r="Q213" s="59" t="s">
        <v>356</v>
      </c>
      <c r="R213" s="59" t="s">
        <v>402</v>
      </c>
      <c r="S213" s="157" t="s">
        <v>460</v>
      </c>
      <c r="U213" s="184"/>
      <c r="V213" s="23"/>
      <c r="W213" s="185"/>
      <c r="X213" s="188"/>
      <c r="Y213" s="185"/>
    </row>
    <row r="214" spans="1:25" s="66" customFormat="1" ht="15.6" hidden="1" customHeight="1">
      <c r="A214" s="172">
        <v>0</v>
      </c>
      <c r="B214" s="151"/>
      <c r="C214" s="151" t="s">
        <v>538</v>
      </c>
      <c r="D214" s="146" t="s">
        <v>336</v>
      </c>
      <c r="E214" s="152" t="s">
        <v>673</v>
      </c>
      <c r="F214" s="152" t="s">
        <v>545</v>
      </c>
      <c r="G214" s="153" t="s">
        <v>43</v>
      </c>
      <c r="H214" s="154">
        <v>3.69</v>
      </c>
      <c r="I214" s="147">
        <f t="shared" si="83"/>
        <v>474.68159999999995</v>
      </c>
      <c r="J214" s="147">
        <v>25</v>
      </c>
      <c r="K214" s="159"/>
      <c r="L214" s="148" t="s">
        <v>469</v>
      </c>
      <c r="M214" s="160" t="str">
        <f>IF(K214="","-",K214/J214)</f>
        <v>-</v>
      </c>
      <c r="N214" s="161">
        <f t="shared" si="97"/>
        <v>0</v>
      </c>
      <c r="O214" s="197">
        <v>0</v>
      </c>
      <c r="P214" s="161">
        <f t="shared" ref="P214:P221" si="107">N214+O214</f>
        <v>0</v>
      </c>
      <c r="Q214" s="151" t="s">
        <v>345</v>
      </c>
      <c r="R214" s="151" t="s">
        <v>359</v>
      </c>
      <c r="S214" s="162" t="s">
        <v>461</v>
      </c>
      <c r="U214" s="184"/>
      <c r="V214" s="23"/>
      <c r="W214" s="185"/>
      <c r="X214" s="188"/>
      <c r="Y214" s="185"/>
    </row>
    <row r="215" spans="1:25" s="66" customFormat="1" ht="15.6" hidden="1" customHeight="1">
      <c r="A215" s="172">
        <v>0</v>
      </c>
      <c r="B215" s="151"/>
      <c r="C215" s="151" t="s">
        <v>539</v>
      </c>
      <c r="D215" s="146" t="s">
        <v>336</v>
      </c>
      <c r="E215" s="152" t="s">
        <v>673</v>
      </c>
      <c r="F215" s="152" t="s">
        <v>546</v>
      </c>
      <c r="G215" s="153" t="s">
        <v>43</v>
      </c>
      <c r="H215" s="154">
        <v>2.97</v>
      </c>
      <c r="I215" s="147">
        <f t="shared" si="83"/>
        <v>382.06079999999997</v>
      </c>
      <c r="J215" s="147">
        <v>40</v>
      </c>
      <c r="K215" s="159"/>
      <c r="L215" s="148" t="s">
        <v>469</v>
      </c>
      <c r="M215" s="160" t="str">
        <f>IF(K215="","-",K215/J215)</f>
        <v>-</v>
      </c>
      <c r="N215" s="161">
        <f t="shared" si="97"/>
        <v>0</v>
      </c>
      <c r="O215" s="197">
        <v>0</v>
      </c>
      <c r="P215" s="161">
        <f t="shared" si="107"/>
        <v>0</v>
      </c>
      <c r="Q215" s="151" t="s">
        <v>345</v>
      </c>
      <c r="R215" s="151" t="s">
        <v>359</v>
      </c>
      <c r="S215" s="162" t="s">
        <v>461</v>
      </c>
      <c r="U215" s="184"/>
      <c r="V215" s="23"/>
      <c r="W215" s="185"/>
      <c r="X215" s="188"/>
      <c r="Y215" s="185"/>
    </row>
    <row r="216" spans="1:25" s="66" customFormat="1" ht="15.6" hidden="1" customHeight="1">
      <c r="A216" s="172">
        <v>0</v>
      </c>
      <c r="B216" s="59"/>
      <c r="C216" s="59" t="s">
        <v>790</v>
      </c>
      <c r="D216" s="156" t="s">
        <v>336</v>
      </c>
      <c r="E216" s="60" t="s">
        <v>613</v>
      </c>
      <c r="F216" s="60" t="s">
        <v>71</v>
      </c>
      <c r="G216" s="61" t="s">
        <v>43</v>
      </c>
      <c r="H216" s="62">
        <v>2.99</v>
      </c>
      <c r="I216" s="158">
        <f t="shared" ref="I216" si="108">H216*$O$7</f>
        <v>384.6336</v>
      </c>
      <c r="J216" s="158">
        <v>25</v>
      </c>
      <c r="K216" s="175"/>
      <c r="L216" s="132" t="s">
        <v>47</v>
      </c>
      <c r="M216" s="64" t="str">
        <f>IF(K216="","-",K216/275)</f>
        <v>-</v>
      </c>
      <c r="N216" s="65">
        <f t="shared" ref="N216" si="109">H216*K216</f>
        <v>0</v>
      </c>
      <c r="O216" s="65">
        <f t="shared" ref="O216:O218" si="110">IF(K216&lt;50,H216*K216*0.05,0)</f>
        <v>0</v>
      </c>
      <c r="P216" s="65">
        <f t="shared" ref="P216" si="111">N216+O216</f>
        <v>0</v>
      </c>
      <c r="Q216" s="59" t="s">
        <v>345</v>
      </c>
      <c r="R216" s="59" t="s">
        <v>359</v>
      </c>
      <c r="S216" s="157" t="s">
        <v>461</v>
      </c>
      <c r="U216" s="184"/>
      <c r="V216" s="23"/>
      <c r="W216" s="185"/>
      <c r="X216" s="188"/>
      <c r="Y216" s="185"/>
    </row>
    <row r="217" spans="1:25" s="66" customFormat="1" ht="15.6" hidden="1" customHeight="1">
      <c r="A217" s="172">
        <v>0</v>
      </c>
      <c r="B217" s="151" t="s">
        <v>233</v>
      </c>
      <c r="C217" s="151" t="s">
        <v>234</v>
      </c>
      <c r="D217" s="146" t="s">
        <v>336</v>
      </c>
      <c r="E217" s="152" t="s">
        <v>613</v>
      </c>
      <c r="F217" s="152" t="s">
        <v>71</v>
      </c>
      <c r="G217" s="153" t="s">
        <v>68</v>
      </c>
      <c r="H217" s="154">
        <v>2.67</v>
      </c>
      <c r="I217" s="147">
        <f t="shared" si="83"/>
        <v>343.46879999999993</v>
      </c>
      <c r="J217" s="147">
        <v>25</v>
      </c>
      <c r="K217" s="159"/>
      <c r="L217" s="148" t="s">
        <v>469</v>
      </c>
      <c r="M217" s="160" t="str">
        <f>IF(K217="","-",K217/275)</f>
        <v>-</v>
      </c>
      <c r="N217" s="161">
        <f t="shared" si="97"/>
        <v>0</v>
      </c>
      <c r="O217" s="197">
        <f t="shared" si="110"/>
        <v>0</v>
      </c>
      <c r="P217" s="161">
        <f t="shared" si="107"/>
        <v>0</v>
      </c>
      <c r="Q217" s="151" t="s">
        <v>345</v>
      </c>
      <c r="R217" s="151" t="s">
        <v>359</v>
      </c>
      <c r="S217" s="162" t="s">
        <v>461</v>
      </c>
      <c r="U217" s="184"/>
      <c r="V217" s="23"/>
      <c r="W217" s="185"/>
      <c r="X217" s="188"/>
      <c r="Y217" s="185"/>
    </row>
    <row r="218" spans="1:25" s="66" customFormat="1" ht="15.6" hidden="1" customHeight="1">
      <c r="A218" s="172">
        <v>0</v>
      </c>
      <c r="B218" s="151" t="s">
        <v>235</v>
      </c>
      <c r="C218" s="151" t="s">
        <v>236</v>
      </c>
      <c r="D218" s="146" t="s">
        <v>336</v>
      </c>
      <c r="E218" s="152" t="s">
        <v>673</v>
      </c>
      <c r="F218" s="152" t="s">
        <v>42</v>
      </c>
      <c r="G218" s="153" t="s">
        <v>43</v>
      </c>
      <c r="H218" s="154">
        <v>3.4899999999999998</v>
      </c>
      <c r="I218" s="147">
        <f t="shared" si="83"/>
        <v>448.95359999999994</v>
      </c>
      <c r="J218" s="147">
        <v>25</v>
      </c>
      <c r="K218" s="159"/>
      <c r="L218" s="148" t="s">
        <v>469</v>
      </c>
      <c r="M218" s="160" t="str">
        <f>IF(K218="","-",K218/250)</f>
        <v>-</v>
      </c>
      <c r="N218" s="161">
        <f>H218*K218</f>
        <v>0</v>
      </c>
      <c r="O218" s="197">
        <f t="shared" si="110"/>
        <v>0</v>
      </c>
      <c r="P218" s="161">
        <f t="shared" si="107"/>
        <v>0</v>
      </c>
      <c r="Q218" s="151" t="s">
        <v>345</v>
      </c>
      <c r="R218" s="151" t="s">
        <v>359</v>
      </c>
      <c r="S218" s="162" t="s">
        <v>461</v>
      </c>
      <c r="U218" s="184"/>
      <c r="V218" s="23"/>
      <c r="W218" s="185"/>
      <c r="X218" s="188"/>
      <c r="Y218" s="185"/>
    </row>
    <row r="219" spans="1:25" s="66" customFormat="1" ht="15.6" hidden="1" customHeight="1">
      <c r="A219" s="172">
        <v>0</v>
      </c>
      <c r="B219" s="151" t="s">
        <v>237</v>
      </c>
      <c r="C219" s="151" t="s">
        <v>238</v>
      </c>
      <c r="D219" s="146" t="s">
        <v>336</v>
      </c>
      <c r="E219" s="152" t="s">
        <v>673</v>
      </c>
      <c r="F219" s="152" t="s">
        <v>67</v>
      </c>
      <c r="G219" s="153" t="s">
        <v>68</v>
      </c>
      <c r="H219" s="154">
        <v>3.1199999999999997</v>
      </c>
      <c r="I219" s="147">
        <f t="shared" si="83"/>
        <v>401.35679999999991</v>
      </c>
      <c r="J219" s="147">
        <v>40</v>
      </c>
      <c r="K219" s="159"/>
      <c r="L219" s="148" t="s">
        <v>469</v>
      </c>
      <c r="M219" s="160" t="str">
        <f>IF(K219="","-",K219/J219)</f>
        <v>-</v>
      </c>
      <c r="N219" s="161">
        <f>H219*K219</f>
        <v>0</v>
      </c>
      <c r="O219" s="197">
        <v>0</v>
      </c>
      <c r="P219" s="161">
        <f t="shared" si="107"/>
        <v>0</v>
      </c>
      <c r="Q219" s="151" t="s">
        <v>345</v>
      </c>
      <c r="R219" s="151" t="s">
        <v>359</v>
      </c>
      <c r="S219" s="162" t="s">
        <v>461</v>
      </c>
      <c r="U219" s="184"/>
      <c r="V219" s="23"/>
      <c r="W219" s="185"/>
      <c r="X219" s="188"/>
      <c r="Y219" s="185"/>
    </row>
    <row r="220" spans="1:25" s="66" customFormat="1" ht="15.6" customHeight="1">
      <c r="A220" s="172" t="s">
        <v>776</v>
      </c>
      <c r="B220" s="59" t="s">
        <v>239</v>
      </c>
      <c r="C220" s="59" t="s">
        <v>240</v>
      </c>
      <c r="D220" s="156" t="s">
        <v>336</v>
      </c>
      <c r="E220" s="60" t="s">
        <v>614</v>
      </c>
      <c r="F220" s="60" t="s">
        <v>42</v>
      </c>
      <c r="G220" s="61" t="s">
        <v>43</v>
      </c>
      <c r="H220" s="62">
        <v>3.1999999999999997</v>
      </c>
      <c r="I220" s="158">
        <f t="shared" si="83"/>
        <v>411.64799999999991</v>
      </c>
      <c r="J220" s="158">
        <v>25</v>
      </c>
      <c r="K220" s="175"/>
      <c r="L220" s="132" t="s">
        <v>47</v>
      </c>
      <c r="M220" s="64" t="str">
        <f>IF(K220="","-",K220/250)</f>
        <v>-</v>
      </c>
      <c r="N220" s="65">
        <f t="shared" si="97"/>
        <v>0</v>
      </c>
      <c r="O220" s="65">
        <f t="shared" ref="O220:O221" si="112">IF(K220&lt;50,H220*K220*0.05,0)</f>
        <v>0</v>
      </c>
      <c r="P220" s="65">
        <f t="shared" si="107"/>
        <v>0</v>
      </c>
      <c r="Q220" s="59" t="s">
        <v>341</v>
      </c>
      <c r="R220" s="59" t="s">
        <v>403</v>
      </c>
      <c r="S220" s="157" t="s">
        <v>404</v>
      </c>
      <c r="U220" s="184"/>
      <c r="V220" s="23"/>
      <c r="W220" s="185"/>
      <c r="X220" s="188"/>
      <c r="Y220" s="185"/>
    </row>
    <row r="221" spans="1:25" s="66" customFormat="1" ht="15.6" hidden="1" customHeight="1">
      <c r="A221" s="172">
        <v>0</v>
      </c>
      <c r="B221" s="174" t="s">
        <v>241</v>
      </c>
      <c r="C221" s="174" t="s">
        <v>242</v>
      </c>
      <c r="D221" s="146" t="s">
        <v>336</v>
      </c>
      <c r="E221" s="192" t="s">
        <v>898</v>
      </c>
      <c r="F221" s="192" t="s">
        <v>42</v>
      </c>
      <c r="G221" s="193" t="s">
        <v>43</v>
      </c>
      <c r="H221" s="194">
        <v>3.8899999999999997</v>
      </c>
      <c r="I221" s="195">
        <f t="shared" si="83"/>
        <v>500.4095999999999</v>
      </c>
      <c r="J221" s="195">
        <v>25</v>
      </c>
      <c r="K221" s="159"/>
      <c r="L221" s="148" t="s">
        <v>469</v>
      </c>
      <c r="M221" s="196" t="str">
        <f>IF(K221="","-",K221/250)</f>
        <v>-</v>
      </c>
      <c r="N221" s="197">
        <f t="shared" si="97"/>
        <v>0</v>
      </c>
      <c r="O221" s="197">
        <f t="shared" si="112"/>
        <v>0</v>
      </c>
      <c r="P221" s="197">
        <f t="shared" si="107"/>
        <v>0</v>
      </c>
      <c r="Q221" s="174" t="s">
        <v>356</v>
      </c>
      <c r="R221" s="174" t="s">
        <v>372</v>
      </c>
      <c r="S221" s="198" t="s">
        <v>462</v>
      </c>
      <c r="U221" s="184"/>
      <c r="V221" s="23"/>
      <c r="W221" s="185"/>
      <c r="X221" s="188"/>
      <c r="Y221" s="185"/>
    </row>
    <row r="222" spans="1:25" s="66" customFormat="1" ht="15.6" customHeight="1">
      <c r="A222" s="172" t="s">
        <v>776</v>
      </c>
      <c r="B222" s="59" t="s">
        <v>243</v>
      </c>
      <c r="C222" s="59" t="s">
        <v>244</v>
      </c>
      <c r="D222" s="156" t="s">
        <v>336</v>
      </c>
      <c r="E222" s="60" t="s">
        <v>779</v>
      </c>
      <c r="F222" s="60" t="s">
        <v>80</v>
      </c>
      <c r="G222" s="61" t="s">
        <v>43</v>
      </c>
      <c r="H222" s="62">
        <v>1.7</v>
      </c>
      <c r="I222" s="158">
        <f t="shared" si="83"/>
        <v>218.68799999999996</v>
      </c>
      <c r="J222" s="158">
        <v>84</v>
      </c>
      <c r="K222" s="175"/>
      <c r="L222" s="132" t="s">
        <v>47</v>
      </c>
      <c r="M222" s="64" t="str">
        <f>IF(K222="","-",K222/84)</f>
        <v>-</v>
      </c>
      <c r="N222" s="65">
        <f t="shared" si="97"/>
        <v>0</v>
      </c>
      <c r="O222" s="65" t="s">
        <v>81</v>
      </c>
      <c r="P222" s="65">
        <f>N222</f>
        <v>0</v>
      </c>
      <c r="Q222" s="59" t="s">
        <v>356</v>
      </c>
      <c r="R222" s="59" t="s">
        <v>372</v>
      </c>
      <c r="S222" s="157" t="s">
        <v>462</v>
      </c>
      <c r="U222" s="184"/>
      <c r="V222" s="23"/>
      <c r="W222" s="185"/>
      <c r="X222" s="188"/>
      <c r="Y222" s="185"/>
    </row>
    <row r="223" spans="1:25" s="66" customFormat="1" ht="15.6" hidden="1" customHeight="1">
      <c r="A223" s="172">
        <v>0</v>
      </c>
      <c r="B223" s="174"/>
      <c r="C223" s="174" t="s">
        <v>540</v>
      </c>
      <c r="D223" s="146" t="s">
        <v>336</v>
      </c>
      <c r="E223" s="192" t="s">
        <v>623</v>
      </c>
      <c r="F223" s="192" t="s">
        <v>546</v>
      </c>
      <c r="G223" s="193" t="s">
        <v>43</v>
      </c>
      <c r="H223" s="194">
        <v>1.98</v>
      </c>
      <c r="I223" s="195">
        <f t="shared" ref="I223:I240" si="113">H223*$O$7</f>
        <v>254.70719999999997</v>
      </c>
      <c r="J223" s="195">
        <v>40</v>
      </c>
      <c r="K223" s="159"/>
      <c r="L223" s="148" t="s">
        <v>469</v>
      </c>
      <c r="M223" s="196" t="str">
        <f>IF(K223="","-",K223/J223)</f>
        <v>-</v>
      </c>
      <c r="N223" s="197">
        <f t="shared" si="97"/>
        <v>0</v>
      </c>
      <c r="O223" s="197">
        <v>0</v>
      </c>
      <c r="P223" s="197">
        <f>N223+O223</f>
        <v>0</v>
      </c>
      <c r="Q223" s="174" t="s">
        <v>352</v>
      </c>
      <c r="R223" s="174" t="s">
        <v>346</v>
      </c>
      <c r="S223" s="198"/>
      <c r="U223" s="184"/>
      <c r="V223" s="23"/>
      <c r="W223" s="185"/>
      <c r="X223" s="188"/>
      <c r="Y223" s="185"/>
    </row>
    <row r="224" spans="1:25" s="66" customFormat="1" ht="15.6" hidden="1" customHeight="1">
      <c r="A224" s="172">
        <v>0</v>
      </c>
      <c r="B224" s="151"/>
      <c r="C224" s="151" t="s">
        <v>541</v>
      </c>
      <c r="D224" s="146" t="s">
        <v>336</v>
      </c>
      <c r="E224" s="152" t="s">
        <v>674</v>
      </c>
      <c r="F224" s="152" t="s">
        <v>545</v>
      </c>
      <c r="G224" s="153" t="s">
        <v>43</v>
      </c>
      <c r="H224" s="154">
        <v>3.69</v>
      </c>
      <c r="I224" s="147">
        <f t="shared" si="113"/>
        <v>474.68159999999995</v>
      </c>
      <c r="J224" s="147">
        <v>25</v>
      </c>
      <c r="K224" s="159"/>
      <c r="L224" s="148" t="s">
        <v>469</v>
      </c>
      <c r="M224" s="160" t="str">
        <f>IF(K224="","-",K224/J224)</f>
        <v>-</v>
      </c>
      <c r="N224" s="161">
        <f t="shared" si="97"/>
        <v>0</v>
      </c>
      <c r="O224" s="197">
        <v>0</v>
      </c>
      <c r="P224" s="161">
        <f>N224+O224</f>
        <v>0</v>
      </c>
      <c r="Q224" s="151" t="s">
        <v>345</v>
      </c>
      <c r="R224" s="151" t="s">
        <v>384</v>
      </c>
      <c r="S224" s="162" t="s">
        <v>463</v>
      </c>
      <c r="U224" s="184"/>
      <c r="V224" s="23"/>
      <c r="W224" s="185"/>
      <c r="X224" s="188"/>
      <c r="Y224" s="185"/>
    </row>
    <row r="225" spans="1:25" s="66" customFormat="1" ht="15.6" customHeight="1">
      <c r="A225" s="172" t="s">
        <v>776</v>
      </c>
      <c r="B225" s="136"/>
      <c r="C225" s="136" t="s">
        <v>841</v>
      </c>
      <c r="D225" s="210" t="s">
        <v>336</v>
      </c>
      <c r="E225" s="155" t="s">
        <v>615</v>
      </c>
      <c r="F225" s="155" t="s">
        <v>71</v>
      </c>
      <c r="G225" s="61" t="s">
        <v>43</v>
      </c>
      <c r="H225" s="139">
        <v>3.63</v>
      </c>
      <c r="I225" s="63">
        <f t="shared" ref="I225" si="114">H225*$O$7</f>
        <v>466.96319999999992</v>
      </c>
      <c r="J225" s="63">
        <v>25</v>
      </c>
      <c r="K225" s="175"/>
      <c r="L225" s="132" t="s">
        <v>47</v>
      </c>
      <c r="M225" s="160" t="str">
        <f>IF(K225="","-",K225/275)</f>
        <v>-</v>
      </c>
      <c r="N225" s="65">
        <f t="shared" ref="N225" si="115">H225*K225</f>
        <v>0</v>
      </c>
      <c r="O225" s="65">
        <f t="shared" ref="O225:O228" si="116">IF(K225&lt;50,H225*K225*0.05,0)</f>
        <v>0</v>
      </c>
      <c r="P225" s="65">
        <f t="shared" ref="P225" si="117">N225+O225</f>
        <v>0</v>
      </c>
      <c r="Q225" s="151" t="s">
        <v>345</v>
      </c>
      <c r="R225" s="151" t="s">
        <v>384</v>
      </c>
      <c r="S225" s="162" t="s">
        <v>463</v>
      </c>
      <c r="U225" s="184"/>
      <c r="V225" s="23"/>
      <c r="W225" s="185"/>
      <c r="X225" s="188"/>
      <c r="Y225" s="185"/>
    </row>
    <row r="226" spans="1:25" s="66" customFormat="1" ht="15.6" hidden="1" customHeight="1">
      <c r="A226" s="172">
        <v>0</v>
      </c>
      <c r="B226" s="151" t="s">
        <v>245</v>
      </c>
      <c r="C226" s="151" t="s">
        <v>246</v>
      </c>
      <c r="D226" s="146" t="s">
        <v>336</v>
      </c>
      <c r="E226" s="152" t="s">
        <v>615</v>
      </c>
      <c r="F226" s="152" t="s">
        <v>71</v>
      </c>
      <c r="G226" s="153" t="s">
        <v>68</v>
      </c>
      <c r="H226" s="154">
        <v>2.5099999999999998</v>
      </c>
      <c r="I226" s="147">
        <f t="shared" si="113"/>
        <v>322.88639999999992</v>
      </c>
      <c r="J226" s="147">
        <v>25</v>
      </c>
      <c r="K226" s="159"/>
      <c r="L226" s="148" t="s">
        <v>469</v>
      </c>
      <c r="M226" s="160" t="str">
        <f>IF(K226="","-",K226/275)</f>
        <v>-</v>
      </c>
      <c r="N226" s="161">
        <f t="shared" si="97"/>
        <v>0</v>
      </c>
      <c r="O226" s="197">
        <f t="shared" si="116"/>
        <v>0</v>
      </c>
      <c r="P226" s="161">
        <f t="shared" ref="P226:P238" si="118">N226+O226</f>
        <v>0</v>
      </c>
      <c r="Q226" s="151" t="s">
        <v>345</v>
      </c>
      <c r="R226" s="151" t="s">
        <v>384</v>
      </c>
      <c r="S226" s="162" t="s">
        <v>463</v>
      </c>
      <c r="U226" s="184"/>
      <c r="V226" s="23"/>
      <c r="W226" s="185"/>
      <c r="X226" s="188"/>
      <c r="Y226" s="185"/>
    </row>
    <row r="227" spans="1:25" s="66" customFormat="1" ht="15.6" hidden="1" customHeight="1">
      <c r="A227" s="172">
        <v>0</v>
      </c>
      <c r="B227" s="174" t="s">
        <v>247</v>
      </c>
      <c r="C227" s="174" t="s">
        <v>248</v>
      </c>
      <c r="D227" s="146" t="s">
        <v>336</v>
      </c>
      <c r="E227" s="192" t="s">
        <v>787</v>
      </c>
      <c r="F227" s="192" t="s">
        <v>42</v>
      </c>
      <c r="G227" s="193" t="s">
        <v>43</v>
      </c>
      <c r="H227" s="194">
        <v>3.8499999999999996</v>
      </c>
      <c r="I227" s="195">
        <f t="shared" si="113"/>
        <v>495.2639999999999</v>
      </c>
      <c r="J227" s="195">
        <v>25</v>
      </c>
      <c r="K227" s="159"/>
      <c r="L227" s="148" t="s">
        <v>469</v>
      </c>
      <c r="M227" s="196" t="str">
        <f>IF(K227="","-",K227/250)</f>
        <v>-</v>
      </c>
      <c r="N227" s="197">
        <f t="shared" si="97"/>
        <v>0</v>
      </c>
      <c r="O227" s="197">
        <f t="shared" si="116"/>
        <v>0</v>
      </c>
      <c r="P227" s="197">
        <f t="shared" si="118"/>
        <v>0</v>
      </c>
      <c r="Q227" s="174" t="s">
        <v>345</v>
      </c>
      <c r="R227" s="174" t="s">
        <v>384</v>
      </c>
      <c r="S227" s="198" t="s">
        <v>463</v>
      </c>
      <c r="U227" s="184"/>
      <c r="V227" s="23"/>
      <c r="W227" s="185"/>
      <c r="X227" s="188"/>
      <c r="Y227" s="185"/>
    </row>
    <row r="228" spans="1:25" s="66" customFormat="1" ht="15.6" hidden="1" customHeight="1">
      <c r="A228" s="172">
        <v>0</v>
      </c>
      <c r="B228" s="174" t="s">
        <v>247</v>
      </c>
      <c r="C228" s="174" t="s">
        <v>249</v>
      </c>
      <c r="D228" s="146" t="s">
        <v>336</v>
      </c>
      <c r="E228" s="192" t="s">
        <v>787</v>
      </c>
      <c r="F228" s="192" t="s">
        <v>42</v>
      </c>
      <c r="G228" s="193" t="s">
        <v>68</v>
      </c>
      <c r="H228" s="194">
        <v>3.8499999999999996</v>
      </c>
      <c r="I228" s="195">
        <f t="shared" si="113"/>
        <v>495.2639999999999</v>
      </c>
      <c r="J228" s="195">
        <v>25</v>
      </c>
      <c r="K228" s="159"/>
      <c r="L228" s="148" t="s">
        <v>469</v>
      </c>
      <c r="M228" s="196" t="str">
        <f>IF(K228="","-",K228/250)</f>
        <v>-</v>
      </c>
      <c r="N228" s="197">
        <f t="shared" si="97"/>
        <v>0</v>
      </c>
      <c r="O228" s="197">
        <f t="shared" si="116"/>
        <v>0</v>
      </c>
      <c r="P228" s="197">
        <f t="shared" si="118"/>
        <v>0</v>
      </c>
      <c r="Q228" s="174" t="s">
        <v>345</v>
      </c>
      <c r="R228" s="174" t="s">
        <v>384</v>
      </c>
      <c r="S228" s="198" t="s">
        <v>463</v>
      </c>
      <c r="U228" s="184"/>
      <c r="V228" s="23"/>
      <c r="W228" s="185"/>
      <c r="X228" s="188"/>
      <c r="Y228" s="185"/>
    </row>
    <row r="229" spans="1:25" s="66" customFormat="1" ht="15.6" hidden="1" customHeight="1">
      <c r="A229" s="172">
        <v>0</v>
      </c>
      <c r="B229" s="151" t="s">
        <v>250</v>
      </c>
      <c r="C229" s="151" t="s">
        <v>251</v>
      </c>
      <c r="D229" s="146" t="s">
        <v>336</v>
      </c>
      <c r="E229" s="152" t="s">
        <v>674</v>
      </c>
      <c r="F229" s="152" t="s">
        <v>67</v>
      </c>
      <c r="G229" s="153" t="s">
        <v>68</v>
      </c>
      <c r="H229" s="154">
        <v>3.1199999999999997</v>
      </c>
      <c r="I229" s="147">
        <f t="shared" si="113"/>
        <v>401.35679999999991</v>
      </c>
      <c r="J229" s="147">
        <v>40</v>
      </c>
      <c r="K229" s="159"/>
      <c r="L229" s="148" t="s">
        <v>469</v>
      </c>
      <c r="M229" s="160" t="str">
        <f>IF(K229="","-",K229/J229)</f>
        <v>-</v>
      </c>
      <c r="N229" s="161">
        <f t="shared" si="97"/>
        <v>0</v>
      </c>
      <c r="O229" s="197">
        <v>0</v>
      </c>
      <c r="P229" s="161">
        <f t="shared" si="118"/>
        <v>0</v>
      </c>
      <c r="Q229" s="151" t="s">
        <v>345</v>
      </c>
      <c r="R229" s="151" t="s">
        <v>384</v>
      </c>
      <c r="S229" s="162" t="s">
        <v>463</v>
      </c>
      <c r="U229" s="184"/>
      <c r="V229" s="23"/>
      <c r="W229" s="185"/>
      <c r="X229" s="188"/>
      <c r="Y229" s="185"/>
    </row>
    <row r="230" spans="1:25" s="66" customFormat="1" ht="15.6" hidden="1" customHeight="1">
      <c r="A230" s="172">
        <v>0</v>
      </c>
      <c r="B230" s="151" t="s">
        <v>252</v>
      </c>
      <c r="C230" s="151" t="s">
        <v>253</v>
      </c>
      <c r="D230" s="146" t="s">
        <v>336</v>
      </c>
      <c r="E230" s="152" t="s">
        <v>616</v>
      </c>
      <c r="F230" s="192" t="s">
        <v>71</v>
      </c>
      <c r="G230" s="193" t="s">
        <v>68</v>
      </c>
      <c r="H230" s="194">
        <v>2.57</v>
      </c>
      <c r="I230" s="195">
        <f t="shared" si="113"/>
        <v>330.60479999999995</v>
      </c>
      <c r="J230" s="195">
        <v>25</v>
      </c>
      <c r="K230" s="159"/>
      <c r="L230" s="148" t="s">
        <v>469</v>
      </c>
      <c r="M230" s="196" t="str">
        <f>IF(K230="","-",K230/275)</f>
        <v>-</v>
      </c>
      <c r="N230" s="197">
        <f t="shared" si="97"/>
        <v>0</v>
      </c>
      <c r="O230" s="197">
        <f t="shared" ref="O230:O234" si="119">IF(K230&lt;50,H230*K230*0.05,0)</f>
        <v>0</v>
      </c>
      <c r="P230" s="197">
        <f t="shared" si="118"/>
        <v>0</v>
      </c>
      <c r="Q230" s="174" t="s">
        <v>341</v>
      </c>
      <c r="R230" s="174" t="s">
        <v>338</v>
      </c>
      <c r="S230" s="198" t="s">
        <v>464</v>
      </c>
      <c r="U230" s="184"/>
      <c r="V230" s="23"/>
      <c r="W230" s="185"/>
      <c r="X230" s="188"/>
      <c r="Y230" s="185"/>
    </row>
    <row r="231" spans="1:25" s="66" customFormat="1" ht="15.6" hidden="1" customHeight="1">
      <c r="A231" s="172">
        <v>0</v>
      </c>
      <c r="B231" s="151" t="s">
        <v>252</v>
      </c>
      <c r="C231" s="151" t="s">
        <v>254</v>
      </c>
      <c r="D231" s="146" t="s">
        <v>336</v>
      </c>
      <c r="E231" s="152" t="s">
        <v>616</v>
      </c>
      <c r="F231" s="152" t="s">
        <v>71</v>
      </c>
      <c r="G231" s="153" t="s">
        <v>43</v>
      </c>
      <c r="H231" s="154">
        <v>2.57</v>
      </c>
      <c r="I231" s="147">
        <f t="shared" si="113"/>
        <v>330.60479999999995</v>
      </c>
      <c r="J231" s="147">
        <v>25</v>
      </c>
      <c r="K231" s="159"/>
      <c r="L231" s="148" t="s">
        <v>469</v>
      </c>
      <c r="M231" s="160" t="str">
        <f>IF(K231="","-",K231/275)</f>
        <v>-</v>
      </c>
      <c r="N231" s="161">
        <f t="shared" si="97"/>
        <v>0</v>
      </c>
      <c r="O231" s="197">
        <f t="shared" si="119"/>
        <v>0</v>
      </c>
      <c r="P231" s="161">
        <f t="shared" si="118"/>
        <v>0</v>
      </c>
      <c r="Q231" s="151" t="s">
        <v>341</v>
      </c>
      <c r="R231" s="151" t="s">
        <v>338</v>
      </c>
      <c r="S231" s="162" t="s">
        <v>464</v>
      </c>
      <c r="U231" s="184"/>
      <c r="V231" s="23"/>
      <c r="W231" s="185"/>
      <c r="X231" s="188"/>
      <c r="Y231" s="185"/>
    </row>
    <row r="232" spans="1:25" s="66" customFormat="1" ht="15.6" hidden="1" customHeight="1">
      <c r="A232" s="172">
        <v>0</v>
      </c>
      <c r="B232" s="151" t="s">
        <v>255</v>
      </c>
      <c r="C232" s="151" t="s">
        <v>256</v>
      </c>
      <c r="D232" s="146" t="s">
        <v>336</v>
      </c>
      <c r="E232" s="152" t="s">
        <v>616</v>
      </c>
      <c r="F232" s="192" t="s">
        <v>42</v>
      </c>
      <c r="G232" s="193" t="s">
        <v>68</v>
      </c>
      <c r="H232" s="194">
        <v>3.26</v>
      </c>
      <c r="I232" s="195">
        <f t="shared" si="113"/>
        <v>419.36639999999994</v>
      </c>
      <c r="J232" s="195">
        <v>25</v>
      </c>
      <c r="K232" s="159"/>
      <c r="L232" s="148" t="s">
        <v>469</v>
      </c>
      <c r="M232" s="196" t="str">
        <f>IF(K232="","-",K232/250)</f>
        <v>-</v>
      </c>
      <c r="N232" s="197">
        <f t="shared" si="97"/>
        <v>0</v>
      </c>
      <c r="O232" s="197">
        <f t="shared" si="119"/>
        <v>0</v>
      </c>
      <c r="P232" s="197">
        <f t="shared" si="118"/>
        <v>0</v>
      </c>
      <c r="Q232" s="174" t="s">
        <v>341</v>
      </c>
      <c r="R232" s="174" t="s">
        <v>338</v>
      </c>
      <c r="S232" s="198" t="s">
        <v>464</v>
      </c>
      <c r="U232" s="184"/>
      <c r="V232" s="23"/>
      <c r="W232" s="185"/>
      <c r="X232" s="188"/>
      <c r="Y232" s="185"/>
    </row>
    <row r="233" spans="1:25" s="66" customFormat="1" ht="15.6" hidden="1" customHeight="1">
      <c r="A233" s="172">
        <v>0</v>
      </c>
      <c r="B233" s="151" t="s">
        <v>255</v>
      </c>
      <c r="C233" s="151" t="s">
        <v>257</v>
      </c>
      <c r="D233" s="146" t="s">
        <v>336</v>
      </c>
      <c r="E233" s="152" t="s">
        <v>616</v>
      </c>
      <c r="F233" s="152" t="s">
        <v>42</v>
      </c>
      <c r="G233" s="153" t="s">
        <v>43</v>
      </c>
      <c r="H233" s="154">
        <v>3.26</v>
      </c>
      <c r="I233" s="147">
        <f t="shared" si="113"/>
        <v>419.36639999999994</v>
      </c>
      <c r="J233" s="147">
        <v>25</v>
      </c>
      <c r="K233" s="159"/>
      <c r="L233" s="148" t="s">
        <v>469</v>
      </c>
      <c r="M233" s="160" t="str">
        <f>IF(K233="","-",K233/250)</f>
        <v>-</v>
      </c>
      <c r="N233" s="161">
        <f t="shared" si="97"/>
        <v>0</v>
      </c>
      <c r="O233" s="197">
        <f t="shared" si="119"/>
        <v>0</v>
      </c>
      <c r="P233" s="161">
        <f t="shared" si="118"/>
        <v>0</v>
      </c>
      <c r="Q233" s="151" t="s">
        <v>341</v>
      </c>
      <c r="R233" s="151" t="s">
        <v>338</v>
      </c>
      <c r="S233" s="162" t="s">
        <v>464</v>
      </c>
      <c r="U233" s="184"/>
      <c r="V233" s="23"/>
      <c r="W233" s="185"/>
      <c r="X233" s="188"/>
      <c r="Y233" s="185"/>
    </row>
    <row r="234" spans="1:25" s="66" customFormat="1" ht="15.6" customHeight="1">
      <c r="A234" s="172">
        <v>13</v>
      </c>
      <c r="B234" s="136" t="s">
        <v>258</v>
      </c>
      <c r="C234" s="136" t="s">
        <v>259</v>
      </c>
      <c r="D234" s="210" t="s">
        <v>336</v>
      </c>
      <c r="E234" s="155" t="s">
        <v>617</v>
      </c>
      <c r="F234" s="155" t="s">
        <v>71</v>
      </c>
      <c r="G234" s="138" t="s">
        <v>43</v>
      </c>
      <c r="H234" s="139">
        <v>4.54</v>
      </c>
      <c r="I234" s="63">
        <f t="shared" si="113"/>
        <v>584.02559999999994</v>
      </c>
      <c r="J234" s="63">
        <v>25</v>
      </c>
      <c r="K234" s="175"/>
      <c r="L234" s="132" t="s">
        <v>47</v>
      </c>
      <c r="M234" s="173" t="str">
        <f>IF(K234="","-",K234/275)</f>
        <v>-</v>
      </c>
      <c r="N234" s="205">
        <f t="shared" si="97"/>
        <v>0</v>
      </c>
      <c r="O234" s="65">
        <f t="shared" si="119"/>
        <v>0</v>
      </c>
      <c r="P234" s="205">
        <f t="shared" si="118"/>
        <v>0</v>
      </c>
      <c r="Q234" s="136" t="s">
        <v>352</v>
      </c>
      <c r="R234" s="136" t="s">
        <v>405</v>
      </c>
      <c r="S234" s="206" t="s">
        <v>406</v>
      </c>
      <c r="U234" s="184"/>
      <c r="V234" s="23"/>
      <c r="W234" s="185"/>
      <c r="X234" s="188"/>
      <c r="Y234" s="185"/>
    </row>
    <row r="235" spans="1:25" s="66" customFormat="1" ht="15.6" hidden="1" customHeight="1">
      <c r="A235" s="172">
        <v>0</v>
      </c>
      <c r="B235" s="151"/>
      <c r="C235" s="151" t="s">
        <v>543</v>
      </c>
      <c r="D235" s="146" t="s">
        <v>336</v>
      </c>
      <c r="E235" s="149" t="s">
        <v>682</v>
      </c>
      <c r="F235" s="152" t="s">
        <v>546</v>
      </c>
      <c r="G235" s="153" t="s">
        <v>43</v>
      </c>
      <c r="H235" s="154">
        <v>3.13</v>
      </c>
      <c r="I235" s="147">
        <f t="shared" si="113"/>
        <v>402.64319999999992</v>
      </c>
      <c r="J235" s="147">
        <v>40</v>
      </c>
      <c r="K235" s="159"/>
      <c r="L235" s="148" t="s">
        <v>469</v>
      </c>
      <c r="M235" s="160" t="str">
        <f>IF(K235="","-",K235/J235)</f>
        <v>-</v>
      </c>
      <c r="N235" s="161">
        <f t="shared" si="97"/>
        <v>0</v>
      </c>
      <c r="O235" s="197">
        <v>0</v>
      </c>
      <c r="P235" s="161">
        <f t="shared" si="118"/>
        <v>0</v>
      </c>
      <c r="Q235" s="151" t="s">
        <v>345</v>
      </c>
      <c r="R235" s="151" t="s">
        <v>359</v>
      </c>
      <c r="S235" s="162" t="s">
        <v>465</v>
      </c>
      <c r="U235" s="184"/>
      <c r="V235" s="23"/>
      <c r="W235" s="185"/>
      <c r="X235" s="188"/>
      <c r="Y235" s="185"/>
    </row>
    <row r="236" spans="1:25" s="66" customFormat="1" ht="15.6" customHeight="1">
      <c r="A236" s="172" t="s">
        <v>776</v>
      </c>
      <c r="B236" s="59"/>
      <c r="C236" s="59" t="s">
        <v>542</v>
      </c>
      <c r="D236" s="156" t="s">
        <v>336</v>
      </c>
      <c r="E236" s="60" t="s">
        <v>774</v>
      </c>
      <c r="F236" s="60" t="s">
        <v>545</v>
      </c>
      <c r="G236" s="61" t="s">
        <v>43</v>
      </c>
      <c r="H236" s="62">
        <v>3.69</v>
      </c>
      <c r="I236" s="158">
        <f t="shared" si="113"/>
        <v>474.68159999999995</v>
      </c>
      <c r="J236" s="158">
        <v>25</v>
      </c>
      <c r="K236" s="175"/>
      <c r="L236" s="132" t="s">
        <v>47</v>
      </c>
      <c r="M236" s="64" t="str">
        <f>IF(K236="","-",K236/J236)</f>
        <v>-</v>
      </c>
      <c r="N236" s="65">
        <f t="shared" si="97"/>
        <v>0</v>
      </c>
      <c r="O236" s="65">
        <v>0</v>
      </c>
      <c r="P236" s="65">
        <f t="shared" si="118"/>
        <v>0</v>
      </c>
      <c r="Q236" s="59" t="s">
        <v>345</v>
      </c>
      <c r="R236" s="59" t="s">
        <v>359</v>
      </c>
      <c r="S236" s="157" t="s">
        <v>465</v>
      </c>
      <c r="U236" s="184"/>
      <c r="V236" s="23"/>
      <c r="W236" s="185"/>
      <c r="X236" s="188"/>
      <c r="Y236" s="185"/>
    </row>
    <row r="237" spans="1:25" s="66" customFormat="1" ht="15.6" hidden="1" customHeight="1">
      <c r="A237" s="172">
        <v>0</v>
      </c>
      <c r="B237" s="151"/>
      <c r="C237" s="151" t="s">
        <v>484</v>
      </c>
      <c r="D237" s="146" t="s">
        <v>336</v>
      </c>
      <c r="E237" s="149" t="s">
        <v>682</v>
      </c>
      <c r="F237" s="149" t="s">
        <v>625</v>
      </c>
      <c r="G237" s="153" t="s">
        <v>43</v>
      </c>
      <c r="H237" s="154">
        <v>10.5</v>
      </c>
      <c r="I237" s="147">
        <f t="shared" si="113"/>
        <v>1350.7199999999998</v>
      </c>
      <c r="J237" s="147">
        <v>10</v>
      </c>
      <c r="K237" s="159"/>
      <c r="L237" s="148" t="s">
        <v>469</v>
      </c>
      <c r="M237" s="160" t="str">
        <f>IF(K237="","-",K237/150)</f>
        <v>-</v>
      </c>
      <c r="N237" s="197">
        <f t="shared" si="97"/>
        <v>0</v>
      </c>
      <c r="O237" s="197">
        <v>0</v>
      </c>
      <c r="P237" s="197">
        <f t="shared" si="118"/>
        <v>0</v>
      </c>
      <c r="Q237" s="151" t="s">
        <v>345</v>
      </c>
      <c r="R237" s="151" t="s">
        <v>359</v>
      </c>
      <c r="S237" s="162" t="s">
        <v>465</v>
      </c>
      <c r="U237" s="184"/>
      <c r="V237" s="23"/>
      <c r="W237" s="185"/>
      <c r="X237" s="188"/>
      <c r="Y237" s="185"/>
    </row>
    <row r="238" spans="1:25" s="66" customFormat="1" ht="15.6" hidden="1" customHeight="1">
      <c r="A238" s="172">
        <v>0</v>
      </c>
      <c r="B238" s="151" t="s">
        <v>260</v>
      </c>
      <c r="C238" s="151" t="s">
        <v>261</v>
      </c>
      <c r="D238" s="146" t="s">
        <v>336</v>
      </c>
      <c r="E238" s="149" t="s">
        <v>675</v>
      </c>
      <c r="F238" s="152" t="s">
        <v>71</v>
      </c>
      <c r="G238" s="153" t="s">
        <v>43</v>
      </c>
      <c r="H238" s="154">
        <v>4.3</v>
      </c>
      <c r="I238" s="147">
        <f t="shared" si="113"/>
        <v>553.15199999999993</v>
      </c>
      <c r="J238" s="147">
        <v>25</v>
      </c>
      <c r="K238" s="159"/>
      <c r="L238" s="148" t="s">
        <v>469</v>
      </c>
      <c r="M238" s="160" t="str">
        <f>IF(K238="","-",K238/275)</f>
        <v>-</v>
      </c>
      <c r="N238" s="161">
        <f t="shared" si="97"/>
        <v>0</v>
      </c>
      <c r="O238" s="197">
        <f t="shared" ref="O238:O240" si="120">IF(K238&lt;50,H238*K238*0.05,0)</f>
        <v>0</v>
      </c>
      <c r="P238" s="161">
        <f t="shared" si="118"/>
        <v>0</v>
      </c>
      <c r="Q238" s="151" t="s">
        <v>345</v>
      </c>
      <c r="R238" s="151" t="s">
        <v>359</v>
      </c>
      <c r="S238" s="162" t="s">
        <v>465</v>
      </c>
      <c r="U238" s="184"/>
      <c r="V238" s="23"/>
      <c r="W238" s="185"/>
      <c r="X238" s="188"/>
      <c r="Y238" s="185"/>
    </row>
    <row r="239" spans="1:25" s="66" customFormat="1" ht="15.6" hidden="1" customHeight="1">
      <c r="A239" s="172">
        <v>0</v>
      </c>
      <c r="B239" s="59" t="s">
        <v>260</v>
      </c>
      <c r="C239" s="59" t="s">
        <v>668</v>
      </c>
      <c r="D239" s="210" t="s">
        <v>336</v>
      </c>
      <c r="E239" s="60" t="s">
        <v>847</v>
      </c>
      <c r="F239" s="60" t="s">
        <v>488</v>
      </c>
      <c r="G239" s="61" t="s">
        <v>43</v>
      </c>
      <c r="H239" s="62">
        <v>4.5</v>
      </c>
      <c r="I239" s="158">
        <f>H239*$O$7</f>
        <v>578.87999999999988</v>
      </c>
      <c r="J239" s="158">
        <v>25</v>
      </c>
      <c r="K239" s="175"/>
      <c r="L239" s="132" t="s">
        <v>47</v>
      </c>
      <c r="M239" s="196" t="str">
        <f>IF(K239="","-",K239/275)</f>
        <v>-</v>
      </c>
      <c r="N239" s="65">
        <f>H239*K239</f>
        <v>0</v>
      </c>
      <c r="O239" s="65">
        <f t="shared" si="120"/>
        <v>0</v>
      </c>
      <c r="P239" s="65">
        <f>N239+O239</f>
        <v>0</v>
      </c>
      <c r="Q239" s="174" t="s">
        <v>345</v>
      </c>
      <c r="R239" s="174" t="s">
        <v>359</v>
      </c>
      <c r="S239" s="198" t="s">
        <v>465</v>
      </c>
      <c r="U239" s="184"/>
      <c r="V239" s="23"/>
      <c r="W239" s="185"/>
      <c r="X239" s="188"/>
      <c r="Y239" s="185"/>
    </row>
    <row r="240" spans="1:25" s="66" customFormat="1" ht="15.6" hidden="1" customHeight="1">
      <c r="A240" s="172">
        <v>0</v>
      </c>
      <c r="B240" s="151" t="s">
        <v>262</v>
      </c>
      <c r="C240" s="151" t="s">
        <v>263</v>
      </c>
      <c r="D240" s="146" t="s">
        <v>336</v>
      </c>
      <c r="E240" s="152" t="s">
        <v>618</v>
      </c>
      <c r="F240" s="152" t="s">
        <v>42</v>
      </c>
      <c r="G240" s="153" t="s">
        <v>43</v>
      </c>
      <c r="H240" s="154">
        <v>4.7</v>
      </c>
      <c r="I240" s="147">
        <f t="shared" si="113"/>
        <v>604.60799999999995</v>
      </c>
      <c r="J240" s="147">
        <v>25</v>
      </c>
      <c r="K240" s="159"/>
      <c r="L240" s="148" t="s">
        <v>469</v>
      </c>
      <c r="M240" s="160" t="str">
        <f>IF(K240="","-",K240/250)</f>
        <v>-</v>
      </c>
      <c r="N240" s="161">
        <f>H240*K240</f>
        <v>0</v>
      </c>
      <c r="O240" s="197">
        <f t="shared" si="120"/>
        <v>0</v>
      </c>
      <c r="P240" s="161">
        <f>N240+O240</f>
        <v>0</v>
      </c>
      <c r="Q240" s="151" t="s">
        <v>345</v>
      </c>
      <c r="R240" s="151" t="s">
        <v>359</v>
      </c>
      <c r="S240" s="162" t="s">
        <v>465</v>
      </c>
      <c r="U240" s="184"/>
      <c r="V240" s="23"/>
      <c r="W240" s="185"/>
      <c r="X240" s="188"/>
      <c r="Y240" s="185"/>
    </row>
    <row r="241" spans="1:26" ht="15" customHeight="1">
      <c r="A241" s="172" t="s">
        <v>25</v>
      </c>
      <c r="B241" s="178" t="s">
        <v>25</v>
      </c>
      <c r="C241" s="178"/>
      <c r="D241" s="178"/>
      <c r="E241" s="189" t="s">
        <v>486</v>
      </c>
      <c r="F241" s="179"/>
      <c r="G241" s="179"/>
      <c r="H241" s="179"/>
      <c r="I241" s="180"/>
      <c r="J241" s="180"/>
      <c r="K241" s="203"/>
      <c r="L241" s="200"/>
      <c r="M241" s="200"/>
      <c r="N241" s="201"/>
      <c r="O241" s="202"/>
      <c r="P241" s="202"/>
      <c r="Q241" s="181"/>
      <c r="R241" s="179"/>
      <c r="S241" s="182"/>
      <c r="T241" s="66"/>
      <c r="W241" s="185"/>
      <c r="X241" s="188"/>
      <c r="Y241" s="185"/>
      <c r="Z241" s="66"/>
    </row>
    <row r="242" spans="1:26" ht="15.6" customHeight="1">
      <c r="A242" s="172" t="s">
        <v>776</v>
      </c>
      <c r="B242" s="59"/>
      <c r="C242" s="59" t="s">
        <v>703</v>
      </c>
      <c r="D242" s="156" t="s">
        <v>336</v>
      </c>
      <c r="E242" s="143" t="s">
        <v>41</v>
      </c>
      <c r="F242" s="60" t="s">
        <v>739</v>
      </c>
      <c r="G242" s="61" t="s">
        <v>487</v>
      </c>
      <c r="H242" s="64">
        <f t="shared" ref="H242:H273" si="121">I242/$O$7</f>
        <v>1.48476368159204</v>
      </c>
      <c r="I242" s="150">
        <v>191</v>
      </c>
      <c r="J242" s="158">
        <v>25</v>
      </c>
      <c r="K242" s="175"/>
      <c r="L242" s="132" t="s">
        <v>47</v>
      </c>
      <c r="M242" s="64" t="str">
        <f>IF(K242="","-",K242/275)</f>
        <v>-</v>
      </c>
      <c r="N242" s="144">
        <f t="shared" ref="N242:N273" si="122">I242*K242</f>
        <v>0</v>
      </c>
      <c r="O242" s="144">
        <f>IF(K242&lt;50,I242*K242*0.05,0)</f>
        <v>0</v>
      </c>
      <c r="P242" s="144">
        <f t="shared" ref="P242:P273" si="123">N242+O242</f>
        <v>0</v>
      </c>
      <c r="Q242" s="59" t="s">
        <v>337</v>
      </c>
      <c r="R242" s="59" t="s">
        <v>338</v>
      </c>
      <c r="S242" s="211" t="s">
        <v>408</v>
      </c>
      <c r="T242" s="66"/>
      <c r="W242" s="185"/>
      <c r="X242" s="188"/>
      <c r="Y242" s="185"/>
      <c r="Z242" s="66"/>
    </row>
    <row r="243" spans="1:26" ht="15.6" hidden="1" customHeight="1">
      <c r="A243" s="172">
        <v>0</v>
      </c>
      <c r="B243" s="174"/>
      <c r="C243" s="174" t="s">
        <v>801</v>
      </c>
      <c r="D243" s="146" t="s">
        <v>336</v>
      </c>
      <c r="E243" s="149" t="s">
        <v>41</v>
      </c>
      <c r="F243" s="192" t="s">
        <v>488</v>
      </c>
      <c r="G243" s="193" t="s">
        <v>487</v>
      </c>
      <c r="H243" s="196">
        <f t="shared" si="121"/>
        <v>1.531405472636816</v>
      </c>
      <c r="I243" s="199">
        <v>197</v>
      </c>
      <c r="J243" s="195">
        <v>25</v>
      </c>
      <c r="K243" s="159"/>
      <c r="L243" s="148" t="s">
        <v>469</v>
      </c>
      <c r="M243" s="196" t="str">
        <f>IF(K243="","-",K243/275)</f>
        <v>-</v>
      </c>
      <c r="N243" s="208">
        <f t="shared" si="122"/>
        <v>0</v>
      </c>
      <c r="O243" s="208">
        <f>IF(K243&lt;50,I243*K243*0.05,0)</f>
        <v>0</v>
      </c>
      <c r="P243" s="208">
        <f t="shared" si="123"/>
        <v>0</v>
      </c>
      <c r="Q243" s="174" t="s">
        <v>337</v>
      </c>
      <c r="R243" s="174" t="s">
        <v>338</v>
      </c>
      <c r="S243" s="212" t="s">
        <v>408</v>
      </c>
      <c r="T243" s="66"/>
      <c r="W243" s="185"/>
      <c r="X243" s="188"/>
      <c r="Y243" s="185"/>
      <c r="Z243" s="66"/>
    </row>
    <row r="244" spans="1:26" ht="15.6" customHeight="1">
      <c r="A244" s="172">
        <v>51</v>
      </c>
      <c r="B244" s="174"/>
      <c r="C244" s="59" t="s">
        <v>852</v>
      </c>
      <c r="D244" s="168" t="s">
        <v>336</v>
      </c>
      <c r="E244" s="155" t="s">
        <v>878</v>
      </c>
      <c r="F244" s="60" t="s">
        <v>671</v>
      </c>
      <c r="G244" s="61" t="s">
        <v>68</v>
      </c>
      <c r="H244" s="173">
        <f t="shared" si="121"/>
        <v>2.5730721393034828</v>
      </c>
      <c r="I244" s="150">
        <v>331</v>
      </c>
      <c r="J244" s="158">
        <v>40</v>
      </c>
      <c r="K244" s="175"/>
      <c r="L244" s="132" t="s">
        <v>47</v>
      </c>
      <c r="M244" s="64" t="str">
        <f>IF(K244="","-",K244/J244)</f>
        <v>-</v>
      </c>
      <c r="N244" s="144">
        <f t="shared" si="122"/>
        <v>0</v>
      </c>
      <c r="O244" s="144">
        <v>0</v>
      </c>
      <c r="P244" s="144">
        <f t="shared" si="123"/>
        <v>0</v>
      </c>
      <c r="Q244" s="59" t="s">
        <v>888</v>
      </c>
      <c r="R244" s="59" t="s">
        <v>338</v>
      </c>
      <c r="S244" s="211"/>
      <c r="T244" s="66"/>
      <c r="W244" s="185"/>
      <c r="X244" s="188"/>
      <c r="Y244" s="185"/>
      <c r="Z244" s="66"/>
    </row>
    <row r="245" spans="1:26" ht="15.6" customHeight="1">
      <c r="A245" s="172" t="s">
        <v>776</v>
      </c>
      <c r="B245" s="151"/>
      <c r="C245" s="59" t="s">
        <v>853</v>
      </c>
      <c r="D245" s="168" t="s">
        <v>336</v>
      </c>
      <c r="E245" s="155" t="s">
        <v>879</v>
      </c>
      <c r="F245" s="60" t="s">
        <v>671</v>
      </c>
      <c r="G245" s="61" t="s">
        <v>68</v>
      </c>
      <c r="H245" s="173">
        <f t="shared" si="121"/>
        <v>2.5730721393034828</v>
      </c>
      <c r="I245" s="150">
        <v>331</v>
      </c>
      <c r="J245" s="158">
        <v>40</v>
      </c>
      <c r="K245" s="175"/>
      <c r="L245" s="132" t="s">
        <v>47</v>
      </c>
      <c r="M245" s="64" t="str">
        <f>IF(K245="","-",K245/J245)</f>
        <v>-</v>
      </c>
      <c r="N245" s="144">
        <f t="shared" si="122"/>
        <v>0</v>
      </c>
      <c r="O245" s="144">
        <v>0</v>
      </c>
      <c r="P245" s="144">
        <f t="shared" si="123"/>
        <v>0</v>
      </c>
      <c r="Q245" s="59" t="s">
        <v>889</v>
      </c>
      <c r="R245" s="59" t="s">
        <v>338</v>
      </c>
      <c r="S245" s="211"/>
      <c r="T245" s="66"/>
      <c r="W245" s="185"/>
      <c r="X245" s="188"/>
      <c r="Y245" s="185"/>
      <c r="Z245" s="66"/>
    </row>
    <row r="246" spans="1:26" ht="15.6" hidden="1" customHeight="1">
      <c r="A246" s="172">
        <v>0</v>
      </c>
      <c r="B246" s="151"/>
      <c r="C246" s="151" t="s">
        <v>757</v>
      </c>
      <c r="D246" s="146" t="s">
        <v>336</v>
      </c>
      <c r="E246" s="149" t="s">
        <v>770</v>
      </c>
      <c r="F246" s="152" t="s">
        <v>71</v>
      </c>
      <c r="G246" s="153" t="s">
        <v>487</v>
      </c>
      <c r="H246" s="160">
        <f t="shared" si="121"/>
        <v>2.7907338308457716</v>
      </c>
      <c r="I246" s="190">
        <v>359</v>
      </c>
      <c r="J246" s="147">
        <v>20</v>
      </c>
      <c r="K246" s="159"/>
      <c r="L246" s="148" t="s">
        <v>469</v>
      </c>
      <c r="M246" s="196" t="str">
        <f>IF(K246="","-",K246/275)</f>
        <v>-</v>
      </c>
      <c r="N246" s="208">
        <f t="shared" si="122"/>
        <v>0</v>
      </c>
      <c r="O246" s="208">
        <f>IF(K246&lt;50,I246*K246*0.05,0)</f>
        <v>0</v>
      </c>
      <c r="P246" s="208">
        <f t="shared" si="123"/>
        <v>0</v>
      </c>
      <c r="Q246" s="151" t="s">
        <v>345</v>
      </c>
      <c r="R246" s="151" t="s">
        <v>390</v>
      </c>
      <c r="S246" s="213" t="s">
        <v>771</v>
      </c>
      <c r="T246" s="66"/>
      <c r="W246" s="185"/>
      <c r="X246" s="188"/>
      <c r="Y246" s="185"/>
      <c r="Z246" s="66"/>
    </row>
    <row r="247" spans="1:26" ht="15.6" customHeight="1">
      <c r="A247" s="172">
        <v>53</v>
      </c>
      <c r="B247" s="151"/>
      <c r="C247" s="59" t="s">
        <v>854</v>
      </c>
      <c r="D247" s="168" t="s">
        <v>336</v>
      </c>
      <c r="E247" s="155" t="s">
        <v>577</v>
      </c>
      <c r="F247" s="60" t="s">
        <v>546</v>
      </c>
      <c r="G247" s="61" t="s">
        <v>487</v>
      </c>
      <c r="H247" s="173">
        <f t="shared" si="121"/>
        <v>2.1766169154228856</v>
      </c>
      <c r="I247" s="150">
        <v>280</v>
      </c>
      <c r="J247" s="158">
        <v>24</v>
      </c>
      <c r="K247" s="175"/>
      <c r="L247" s="132" t="s">
        <v>47</v>
      </c>
      <c r="M247" s="64" t="str">
        <f>IF(K247="","-",K247/J247)</f>
        <v>-</v>
      </c>
      <c r="N247" s="144">
        <f t="shared" si="122"/>
        <v>0</v>
      </c>
      <c r="O247" s="144">
        <v>0</v>
      </c>
      <c r="P247" s="144">
        <f t="shared" si="123"/>
        <v>0</v>
      </c>
      <c r="Q247" s="59" t="s">
        <v>352</v>
      </c>
      <c r="R247" s="59" t="s">
        <v>353</v>
      </c>
      <c r="S247" s="211" t="s">
        <v>415</v>
      </c>
      <c r="T247" s="66"/>
      <c r="W247" s="185"/>
      <c r="X247" s="188"/>
      <c r="Y247" s="185"/>
      <c r="Z247" s="66"/>
    </row>
    <row r="248" spans="1:26" ht="15.6" hidden="1" customHeight="1">
      <c r="A248" s="172">
        <v>0</v>
      </c>
      <c r="B248" s="151"/>
      <c r="C248" s="174" t="s">
        <v>704</v>
      </c>
      <c r="D248" s="146" t="s">
        <v>336</v>
      </c>
      <c r="E248" s="149" t="s">
        <v>578</v>
      </c>
      <c r="F248" s="192" t="s">
        <v>739</v>
      </c>
      <c r="G248" s="193" t="s">
        <v>487</v>
      </c>
      <c r="H248" s="196">
        <f t="shared" si="121"/>
        <v>2.8840174129353238</v>
      </c>
      <c r="I248" s="199">
        <v>371</v>
      </c>
      <c r="J248" s="195">
        <v>25</v>
      </c>
      <c r="K248" s="159"/>
      <c r="L248" s="148" t="s">
        <v>469</v>
      </c>
      <c r="M248" s="196" t="str">
        <f>IF(K248="","-",K248/275)</f>
        <v>-</v>
      </c>
      <c r="N248" s="208">
        <f t="shared" si="122"/>
        <v>0</v>
      </c>
      <c r="O248" s="208">
        <f>IF(K248&lt;50,I248*K248*0.05,0)</f>
        <v>0</v>
      </c>
      <c r="P248" s="208">
        <f t="shared" si="123"/>
        <v>0</v>
      </c>
      <c r="Q248" s="174" t="s">
        <v>345</v>
      </c>
      <c r="R248" s="174" t="s">
        <v>354</v>
      </c>
      <c r="S248" s="212" t="s">
        <v>416</v>
      </c>
      <c r="T248" s="66"/>
      <c r="W248" s="185"/>
      <c r="X248" s="188"/>
      <c r="Y248" s="185"/>
      <c r="Z248" s="66"/>
    </row>
    <row r="249" spans="1:26" ht="15.6" customHeight="1">
      <c r="A249" s="172">
        <v>2</v>
      </c>
      <c r="B249" s="151"/>
      <c r="C249" s="59" t="s">
        <v>855</v>
      </c>
      <c r="D249" s="168" t="s">
        <v>336</v>
      </c>
      <c r="E249" s="155" t="s">
        <v>578</v>
      </c>
      <c r="F249" s="60" t="s">
        <v>546</v>
      </c>
      <c r="G249" s="61" t="s">
        <v>487</v>
      </c>
      <c r="H249" s="173">
        <f t="shared" si="121"/>
        <v>1.7490671641791047</v>
      </c>
      <c r="I249" s="150">
        <v>225</v>
      </c>
      <c r="J249" s="158">
        <v>24</v>
      </c>
      <c r="K249" s="175"/>
      <c r="L249" s="132" t="s">
        <v>47</v>
      </c>
      <c r="M249" s="64" t="str">
        <f>IF(K249="","-",K249/J249)</f>
        <v>-</v>
      </c>
      <c r="N249" s="144">
        <f t="shared" si="122"/>
        <v>0</v>
      </c>
      <c r="O249" s="144">
        <v>0</v>
      </c>
      <c r="P249" s="144">
        <f t="shared" si="123"/>
        <v>0</v>
      </c>
      <c r="Q249" s="59" t="s">
        <v>345</v>
      </c>
      <c r="R249" s="59" t="s">
        <v>354</v>
      </c>
      <c r="S249" s="211" t="s">
        <v>416</v>
      </c>
      <c r="T249" s="66"/>
      <c r="W249" s="185"/>
      <c r="X249" s="188"/>
      <c r="Y249" s="185"/>
      <c r="Z249" s="66"/>
    </row>
    <row r="250" spans="1:26" ht="15.6" hidden="1" customHeight="1">
      <c r="A250" s="172">
        <v>0</v>
      </c>
      <c r="B250" s="151"/>
      <c r="C250" s="151" t="s">
        <v>705</v>
      </c>
      <c r="D250" s="146" t="s">
        <v>336</v>
      </c>
      <c r="E250" s="149" t="s">
        <v>740</v>
      </c>
      <c r="F250" s="152" t="s">
        <v>71</v>
      </c>
      <c r="G250" s="153" t="s">
        <v>487</v>
      </c>
      <c r="H250" s="160">
        <f t="shared" si="121"/>
        <v>3.1172263681592045</v>
      </c>
      <c r="I250" s="199">
        <v>401</v>
      </c>
      <c r="J250" s="147">
        <v>25</v>
      </c>
      <c r="K250" s="159"/>
      <c r="L250" s="148" t="s">
        <v>469</v>
      </c>
      <c r="M250" s="196" t="str">
        <f>IF(K250="","-",K250/275)</f>
        <v>-</v>
      </c>
      <c r="N250" s="208">
        <f t="shared" si="122"/>
        <v>0</v>
      </c>
      <c r="O250" s="208">
        <f>IF(K250&lt;50,I250*K250*0.05,0)</f>
        <v>0</v>
      </c>
      <c r="P250" s="208">
        <f t="shared" si="123"/>
        <v>0</v>
      </c>
      <c r="Q250" s="151" t="s">
        <v>345</v>
      </c>
      <c r="R250" s="151" t="s">
        <v>393</v>
      </c>
      <c r="S250" s="213" t="s">
        <v>772</v>
      </c>
      <c r="T250" s="66"/>
      <c r="W250" s="185"/>
      <c r="X250" s="188"/>
      <c r="Y250" s="185"/>
      <c r="Z250" s="66"/>
    </row>
    <row r="251" spans="1:26" ht="15.6" customHeight="1">
      <c r="A251" s="172">
        <v>25</v>
      </c>
      <c r="B251" s="174"/>
      <c r="C251" s="59" t="s">
        <v>706</v>
      </c>
      <c r="D251" s="168" t="s">
        <v>336</v>
      </c>
      <c r="E251" s="143" t="s">
        <v>740</v>
      </c>
      <c r="F251" s="60" t="s">
        <v>488</v>
      </c>
      <c r="G251" s="61" t="s">
        <v>487</v>
      </c>
      <c r="H251" s="64">
        <f t="shared" si="121"/>
        <v>3.1172263681592045</v>
      </c>
      <c r="I251" s="150">
        <v>401</v>
      </c>
      <c r="J251" s="158">
        <v>25</v>
      </c>
      <c r="K251" s="175"/>
      <c r="L251" s="132" t="s">
        <v>47</v>
      </c>
      <c r="M251" s="64" t="str">
        <f>IF(K251="","-",K251/275)</f>
        <v>-</v>
      </c>
      <c r="N251" s="144">
        <f t="shared" si="122"/>
        <v>0</v>
      </c>
      <c r="O251" s="144">
        <f>IF(K251&lt;50,I251*K251*0.05,0)</f>
        <v>0</v>
      </c>
      <c r="P251" s="144">
        <f t="shared" si="123"/>
        <v>0</v>
      </c>
      <c r="Q251" s="59" t="s">
        <v>345</v>
      </c>
      <c r="R251" s="176" t="s">
        <v>393</v>
      </c>
      <c r="S251" s="211" t="s">
        <v>772</v>
      </c>
      <c r="T251" s="66"/>
      <c r="W251" s="185"/>
      <c r="X251" s="188"/>
      <c r="Y251" s="185"/>
      <c r="Z251" s="66"/>
    </row>
    <row r="252" spans="1:26" ht="15.6" hidden="1" customHeight="1">
      <c r="A252" s="172">
        <v>0</v>
      </c>
      <c r="B252" s="174"/>
      <c r="C252" s="151" t="s">
        <v>707</v>
      </c>
      <c r="D252" s="146" t="s">
        <v>336</v>
      </c>
      <c r="E252" s="149" t="s">
        <v>580</v>
      </c>
      <c r="F252" s="152" t="s">
        <v>71</v>
      </c>
      <c r="G252" s="153" t="s">
        <v>487</v>
      </c>
      <c r="H252" s="160">
        <f t="shared" si="121"/>
        <v>2.7440920398009951</v>
      </c>
      <c r="I252" s="199">
        <v>353</v>
      </c>
      <c r="J252" s="147">
        <v>25</v>
      </c>
      <c r="K252" s="159"/>
      <c r="L252" s="148" t="s">
        <v>469</v>
      </c>
      <c r="M252" s="196" t="str">
        <f>IF(K252="","-",K252/275)</f>
        <v>-</v>
      </c>
      <c r="N252" s="208">
        <f t="shared" si="122"/>
        <v>0</v>
      </c>
      <c r="O252" s="208">
        <f>IF(K252&lt;50,I252*K252*0.05,0)</f>
        <v>0</v>
      </c>
      <c r="P252" s="208">
        <f t="shared" si="123"/>
        <v>0</v>
      </c>
      <c r="Q252" s="151" t="s">
        <v>356</v>
      </c>
      <c r="R252" s="151" t="s">
        <v>357</v>
      </c>
      <c r="S252" s="213" t="s">
        <v>418</v>
      </c>
      <c r="T252" s="66"/>
      <c r="W252" s="185"/>
      <c r="X252" s="188"/>
      <c r="Y252" s="185"/>
      <c r="Z252" s="66"/>
    </row>
    <row r="253" spans="1:26" ht="15.6" hidden="1" customHeight="1">
      <c r="A253" s="172">
        <v>0</v>
      </c>
      <c r="B253" s="174"/>
      <c r="C253" s="174" t="s">
        <v>708</v>
      </c>
      <c r="D253" s="146" t="s">
        <v>336</v>
      </c>
      <c r="E253" s="149" t="s">
        <v>580</v>
      </c>
      <c r="F253" s="192" t="s">
        <v>488</v>
      </c>
      <c r="G253" s="193" t="s">
        <v>487</v>
      </c>
      <c r="H253" s="196">
        <f t="shared" si="121"/>
        <v>3.4281716417910451</v>
      </c>
      <c r="I253" s="199">
        <v>441</v>
      </c>
      <c r="J253" s="195">
        <v>25</v>
      </c>
      <c r="K253" s="159"/>
      <c r="L253" s="148" t="s">
        <v>469</v>
      </c>
      <c r="M253" s="196" t="str">
        <f>IF(K253="","-",K253/275)</f>
        <v>-</v>
      </c>
      <c r="N253" s="208">
        <f t="shared" si="122"/>
        <v>0</v>
      </c>
      <c r="O253" s="208">
        <f>IF(K253&lt;50,I253*K253*0.05,0)</f>
        <v>0</v>
      </c>
      <c r="P253" s="208">
        <f t="shared" si="123"/>
        <v>0</v>
      </c>
      <c r="Q253" s="174" t="s">
        <v>356</v>
      </c>
      <c r="R253" s="204" t="s">
        <v>357</v>
      </c>
      <c r="S253" s="212" t="s">
        <v>418</v>
      </c>
      <c r="T253" s="66"/>
      <c r="W253" s="185"/>
      <c r="X253" s="188"/>
      <c r="Y253" s="185"/>
      <c r="Z253" s="66"/>
    </row>
    <row r="254" spans="1:26" ht="15.6" customHeight="1">
      <c r="A254" s="172" t="s">
        <v>776</v>
      </c>
      <c r="B254" s="151"/>
      <c r="C254" s="59" t="s">
        <v>856</v>
      </c>
      <c r="D254" s="168" t="s">
        <v>336</v>
      </c>
      <c r="E254" s="155" t="s">
        <v>580</v>
      </c>
      <c r="F254" s="60" t="s">
        <v>546</v>
      </c>
      <c r="G254" s="61" t="s">
        <v>487</v>
      </c>
      <c r="H254" s="173">
        <f t="shared" si="121"/>
        <v>1.9589552238805972</v>
      </c>
      <c r="I254" s="150">
        <v>252</v>
      </c>
      <c r="J254" s="158">
        <v>24</v>
      </c>
      <c r="K254" s="175"/>
      <c r="L254" s="132" t="s">
        <v>47</v>
      </c>
      <c r="M254" s="64" t="str">
        <f>IF(K254="","-",K254/J254)</f>
        <v>-</v>
      </c>
      <c r="N254" s="144">
        <f t="shared" si="122"/>
        <v>0</v>
      </c>
      <c r="O254" s="144">
        <v>0</v>
      </c>
      <c r="P254" s="144">
        <f t="shared" si="123"/>
        <v>0</v>
      </c>
      <c r="Q254" s="59" t="s">
        <v>356</v>
      </c>
      <c r="R254" s="59" t="s">
        <v>357</v>
      </c>
      <c r="S254" s="211" t="s">
        <v>418</v>
      </c>
      <c r="T254" s="66"/>
      <c r="W254" s="185"/>
      <c r="X254" s="188"/>
      <c r="Y254" s="185"/>
      <c r="Z254" s="66"/>
    </row>
    <row r="255" spans="1:26" ht="15.6" hidden="1" customHeight="1">
      <c r="A255" s="172">
        <v>0</v>
      </c>
      <c r="B255" s="174"/>
      <c r="C255" s="151" t="s">
        <v>475</v>
      </c>
      <c r="D255" s="146" t="s">
        <v>336</v>
      </c>
      <c r="E255" s="149" t="s">
        <v>816</v>
      </c>
      <c r="F255" s="152" t="s">
        <v>71</v>
      </c>
      <c r="G255" s="153" t="s">
        <v>487</v>
      </c>
      <c r="H255" s="160">
        <f t="shared" si="121"/>
        <v>2.6663557213930349</v>
      </c>
      <c r="I255" s="190">
        <v>343</v>
      </c>
      <c r="J255" s="147">
        <v>20</v>
      </c>
      <c r="K255" s="159"/>
      <c r="L255" s="148" t="s">
        <v>469</v>
      </c>
      <c r="M255" s="196" t="str">
        <f>IF(K255="","-",K255/275)</f>
        <v>-</v>
      </c>
      <c r="N255" s="208">
        <f t="shared" si="122"/>
        <v>0</v>
      </c>
      <c r="O255" s="208">
        <f>IF(K255&lt;50,I255*K255*0.05,0)</f>
        <v>0</v>
      </c>
      <c r="P255" s="208">
        <f t="shared" si="123"/>
        <v>0</v>
      </c>
      <c r="Q255" s="174" t="s">
        <v>356</v>
      </c>
      <c r="R255" s="174" t="s">
        <v>357</v>
      </c>
      <c r="S255" s="214" t="s">
        <v>418</v>
      </c>
      <c r="T255" s="66"/>
      <c r="W255" s="185"/>
      <c r="X255" s="188"/>
      <c r="Y255" s="185"/>
      <c r="Z255" s="66"/>
    </row>
    <row r="256" spans="1:26" ht="15.6" customHeight="1">
      <c r="A256" s="172">
        <v>32</v>
      </c>
      <c r="B256" s="174"/>
      <c r="C256" s="59" t="s">
        <v>857</v>
      </c>
      <c r="D256" s="168" t="s">
        <v>336</v>
      </c>
      <c r="E256" s="155" t="s">
        <v>884</v>
      </c>
      <c r="F256" s="60" t="s">
        <v>546</v>
      </c>
      <c r="G256" s="61" t="s">
        <v>487</v>
      </c>
      <c r="H256" s="173">
        <f t="shared" si="121"/>
        <v>2.1766169154228856</v>
      </c>
      <c r="I256" s="150">
        <v>280</v>
      </c>
      <c r="J256" s="158">
        <v>24</v>
      </c>
      <c r="K256" s="175"/>
      <c r="L256" s="132" t="s">
        <v>47</v>
      </c>
      <c r="M256" s="64" t="str">
        <f>IF(K256="","-",K256/J256)</f>
        <v>-</v>
      </c>
      <c r="N256" s="144">
        <f t="shared" si="122"/>
        <v>0</v>
      </c>
      <c r="O256" s="144">
        <v>0</v>
      </c>
      <c r="P256" s="144">
        <f t="shared" si="123"/>
        <v>0</v>
      </c>
      <c r="Q256" s="59" t="s">
        <v>345</v>
      </c>
      <c r="R256" s="59" t="s">
        <v>358</v>
      </c>
      <c r="S256" s="215" t="s">
        <v>419</v>
      </c>
      <c r="T256" s="66"/>
      <c r="W256" s="185"/>
      <c r="X256" s="188"/>
      <c r="Y256" s="185"/>
      <c r="Z256" s="66"/>
    </row>
    <row r="257" spans="1:26" ht="15.6" customHeight="1">
      <c r="A257" s="172">
        <v>25</v>
      </c>
      <c r="B257" s="151"/>
      <c r="C257" s="59" t="s">
        <v>803</v>
      </c>
      <c r="D257" s="168" t="s">
        <v>336</v>
      </c>
      <c r="E257" s="143" t="s">
        <v>741</v>
      </c>
      <c r="F257" s="60" t="s">
        <v>739</v>
      </c>
      <c r="G257" s="61" t="s">
        <v>487</v>
      </c>
      <c r="H257" s="64">
        <f t="shared" si="121"/>
        <v>1.3603855721393037</v>
      </c>
      <c r="I257" s="150">
        <v>175</v>
      </c>
      <c r="J257" s="158">
        <v>25</v>
      </c>
      <c r="K257" s="175"/>
      <c r="L257" s="132" t="s">
        <v>47</v>
      </c>
      <c r="M257" s="64" t="str">
        <f>IF(K257="","-",K257/275)</f>
        <v>-</v>
      </c>
      <c r="N257" s="144">
        <f t="shared" si="122"/>
        <v>0</v>
      </c>
      <c r="O257" s="144">
        <f>IF(K257&lt;50,I257*K257*0.05,0)</f>
        <v>0</v>
      </c>
      <c r="P257" s="144">
        <f t="shared" si="123"/>
        <v>0</v>
      </c>
      <c r="Q257" s="59" t="s">
        <v>350</v>
      </c>
      <c r="R257" s="218" t="s">
        <v>763</v>
      </c>
      <c r="S257" s="215" t="s">
        <v>765</v>
      </c>
      <c r="T257" s="66"/>
      <c r="W257" s="185"/>
      <c r="X257" s="188"/>
      <c r="Y257" s="185"/>
      <c r="Z257" s="66"/>
    </row>
    <row r="258" spans="1:26" ht="15.6" hidden="1" customHeight="1">
      <c r="A258" s="172">
        <v>0</v>
      </c>
      <c r="B258" s="174"/>
      <c r="C258" s="174" t="s">
        <v>709</v>
      </c>
      <c r="D258" s="146" t="s">
        <v>336</v>
      </c>
      <c r="E258" s="149" t="s">
        <v>741</v>
      </c>
      <c r="F258" s="192" t="s">
        <v>71</v>
      </c>
      <c r="G258" s="193" t="s">
        <v>487</v>
      </c>
      <c r="H258" s="196">
        <f t="shared" si="121"/>
        <v>1.5935945273631842</v>
      </c>
      <c r="I258" s="199">
        <v>205</v>
      </c>
      <c r="J258" s="195">
        <v>25</v>
      </c>
      <c r="K258" s="159"/>
      <c r="L258" s="148" t="s">
        <v>469</v>
      </c>
      <c r="M258" s="196" t="str">
        <f>IF(K258="","-",K258/275)</f>
        <v>-</v>
      </c>
      <c r="N258" s="208">
        <f t="shared" si="122"/>
        <v>0</v>
      </c>
      <c r="O258" s="208">
        <f>IF(K258&lt;50,I258*K258*0.05,0)</f>
        <v>0</v>
      </c>
      <c r="P258" s="208">
        <f t="shared" si="123"/>
        <v>0</v>
      </c>
      <c r="Q258" s="174" t="s">
        <v>350</v>
      </c>
      <c r="R258" s="204" t="s">
        <v>763</v>
      </c>
      <c r="S258" s="214" t="s">
        <v>765</v>
      </c>
      <c r="T258" s="66"/>
      <c r="W258" s="185"/>
      <c r="X258" s="188"/>
      <c r="Y258" s="185"/>
      <c r="Z258" s="66"/>
    </row>
    <row r="259" spans="1:26" ht="15.6" hidden="1" customHeight="1">
      <c r="A259" s="172">
        <v>0</v>
      </c>
      <c r="B259" s="174"/>
      <c r="C259" s="174" t="s">
        <v>810</v>
      </c>
      <c r="D259" s="146" t="s">
        <v>336</v>
      </c>
      <c r="E259" s="149" t="s">
        <v>773</v>
      </c>
      <c r="F259" s="192" t="s">
        <v>71</v>
      </c>
      <c r="G259" s="193" t="s">
        <v>487</v>
      </c>
      <c r="H259" s="196">
        <f t="shared" si="121"/>
        <v>2.3476368159203984</v>
      </c>
      <c r="I259" s="199">
        <v>302</v>
      </c>
      <c r="J259" s="195">
        <v>25</v>
      </c>
      <c r="K259" s="159"/>
      <c r="L259" s="148" t="s">
        <v>469</v>
      </c>
      <c r="M259" s="196" t="str">
        <f>IF(K259="","-",K259/275)</f>
        <v>-</v>
      </c>
      <c r="N259" s="208">
        <f t="shared" si="122"/>
        <v>0</v>
      </c>
      <c r="O259" s="208">
        <f>IF(K259&lt;50,I259*K259*0.05,0)</f>
        <v>0</v>
      </c>
      <c r="P259" s="208">
        <f t="shared" si="123"/>
        <v>0</v>
      </c>
      <c r="Q259" s="174" t="s">
        <v>345</v>
      </c>
      <c r="R259" s="174" t="s">
        <v>359</v>
      </c>
      <c r="S259" s="212" t="s">
        <v>420</v>
      </c>
      <c r="T259" s="66"/>
      <c r="W259" s="185"/>
      <c r="X259" s="188"/>
      <c r="Y259" s="185"/>
      <c r="Z259" s="66"/>
    </row>
    <row r="260" spans="1:26" ht="15.6" customHeight="1">
      <c r="A260" s="172">
        <v>75</v>
      </c>
      <c r="B260" s="174"/>
      <c r="C260" s="59" t="s">
        <v>710</v>
      </c>
      <c r="D260" s="156" t="s">
        <v>336</v>
      </c>
      <c r="E260" s="143" t="s">
        <v>584</v>
      </c>
      <c r="F260" s="60" t="s">
        <v>739</v>
      </c>
      <c r="G260" s="61" t="s">
        <v>487</v>
      </c>
      <c r="H260" s="64">
        <f t="shared" si="121"/>
        <v>2.5730721393034828</v>
      </c>
      <c r="I260" s="150">
        <v>331</v>
      </c>
      <c r="J260" s="158">
        <v>25</v>
      </c>
      <c r="K260" s="175"/>
      <c r="L260" s="132" t="s">
        <v>47</v>
      </c>
      <c r="M260" s="64" t="str">
        <f>IF(K260="","-",K260/275)</f>
        <v>-</v>
      </c>
      <c r="N260" s="144">
        <f t="shared" si="122"/>
        <v>0</v>
      </c>
      <c r="O260" s="144">
        <f>IF(K260&lt;50,I260*K260*0.05,0)</f>
        <v>0</v>
      </c>
      <c r="P260" s="144">
        <f t="shared" si="123"/>
        <v>0</v>
      </c>
      <c r="Q260" s="59" t="s">
        <v>341</v>
      </c>
      <c r="R260" s="59" t="s">
        <v>360</v>
      </c>
      <c r="S260" s="211" t="s">
        <v>421</v>
      </c>
      <c r="T260" s="66"/>
      <c r="W260" s="185"/>
      <c r="X260" s="188"/>
      <c r="Y260" s="185"/>
      <c r="Z260" s="66"/>
    </row>
    <row r="261" spans="1:26" ht="15.6" customHeight="1">
      <c r="A261" s="172" t="s">
        <v>776</v>
      </c>
      <c r="B261" s="174"/>
      <c r="C261" s="59" t="s">
        <v>858</v>
      </c>
      <c r="D261" s="168" t="s">
        <v>336</v>
      </c>
      <c r="E261" s="155" t="s">
        <v>585</v>
      </c>
      <c r="F261" s="60" t="s">
        <v>546</v>
      </c>
      <c r="G261" s="61" t="s">
        <v>487</v>
      </c>
      <c r="H261" s="173">
        <f t="shared" si="121"/>
        <v>2.1766169154228856</v>
      </c>
      <c r="I261" s="150">
        <v>280</v>
      </c>
      <c r="J261" s="158">
        <v>24</v>
      </c>
      <c r="K261" s="175"/>
      <c r="L261" s="132" t="s">
        <v>47</v>
      </c>
      <c r="M261" s="64" t="str">
        <f>IF(K261="","-",K261/J261)</f>
        <v>-</v>
      </c>
      <c r="N261" s="144">
        <f t="shared" si="122"/>
        <v>0</v>
      </c>
      <c r="O261" s="144">
        <v>0</v>
      </c>
      <c r="P261" s="144">
        <f t="shared" si="123"/>
        <v>0</v>
      </c>
      <c r="Q261" s="59" t="s">
        <v>341</v>
      </c>
      <c r="R261" s="59" t="s">
        <v>361</v>
      </c>
      <c r="S261" s="211" t="s">
        <v>422</v>
      </c>
      <c r="T261" s="66"/>
      <c r="W261" s="185"/>
      <c r="X261" s="188"/>
      <c r="Y261" s="185"/>
      <c r="Z261" s="66"/>
    </row>
    <row r="262" spans="1:26" ht="15.6" customHeight="1">
      <c r="A262" s="172">
        <v>36</v>
      </c>
      <c r="B262" s="59"/>
      <c r="C262" s="59" t="s">
        <v>859</v>
      </c>
      <c r="D262" s="168" t="s">
        <v>336</v>
      </c>
      <c r="E262" s="155" t="s">
        <v>624</v>
      </c>
      <c r="F262" s="60" t="s">
        <v>546</v>
      </c>
      <c r="G262" s="61" t="s">
        <v>487</v>
      </c>
      <c r="H262" s="173">
        <f t="shared" si="121"/>
        <v>2.1066542288557217</v>
      </c>
      <c r="I262" s="150">
        <v>271</v>
      </c>
      <c r="J262" s="158">
        <v>24</v>
      </c>
      <c r="K262" s="175"/>
      <c r="L262" s="132" t="s">
        <v>47</v>
      </c>
      <c r="M262" s="64" t="str">
        <f>IF(K262="","-",K262/J262)</f>
        <v>-</v>
      </c>
      <c r="N262" s="144">
        <f t="shared" si="122"/>
        <v>0</v>
      </c>
      <c r="O262" s="144">
        <v>0</v>
      </c>
      <c r="P262" s="144">
        <f t="shared" si="123"/>
        <v>0</v>
      </c>
      <c r="Q262" s="59" t="s">
        <v>350</v>
      </c>
      <c r="R262" s="59" t="s">
        <v>637</v>
      </c>
      <c r="S262" s="211"/>
      <c r="T262" s="66"/>
      <c r="W262" s="185"/>
      <c r="X262" s="188"/>
      <c r="Y262" s="185"/>
      <c r="Z262" s="66"/>
    </row>
    <row r="263" spans="1:26" ht="15.6" customHeight="1">
      <c r="A263" s="172">
        <v>69</v>
      </c>
      <c r="B263" s="59"/>
      <c r="C263" s="59" t="s">
        <v>860</v>
      </c>
      <c r="D263" s="168" t="s">
        <v>336</v>
      </c>
      <c r="E263" s="155" t="s">
        <v>624</v>
      </c>
      <c r="F263" s="60" t="s">
        <v>546</v>
      </c>
      <c r="G263" s="61" t="s">
        <v>487</v>
      </c>
      <c r="H263" s="173">
        <f t="shared" si="121"/>
        <v>2.1066542288557217</v>
      </c>
      <c r="I263" s="150">
        <v>271</v>
      </c>
      <c r="J263" s="158">
        <v>24</v>
      </c>
      <c r="K263" s="175"/>
      <c r="L263" s="132" t="s">
        <v>47</v>
      </c>
      <c r="M263" s="64" t="str">
        <f>IF(K263="","-",K263/J263)</f>
        <v>-</v>
      </c>
      <c r="N263" s="144">
        <f t="shared" si="122"/>
        <v>0</v>
      </c>
      <c r="O263" s="144">
        <v>0</v>
      </c>
      <c r="P263" s="144">
        <f t="shared" si="123"/>
        <v>0</v>
      </c>
      <c r="Q263" s="59" t="s">
        <v>350</v>
      </c>
      <c r="R263" s="59" t="s">
        <v>637</v>
      </c>
      <c r="S263" s="211"/>
      <c r="T263" s="66"/>
      <c r="W263" s="185"/>
      <c r="X263" s="188"/>
      <c r="Y263" s="185"/>
      <c r="Z263" s="66"/>
    </row>
    <row r="264" spans="1:26" ht="15.6" customHeight="1">
      <c r="A264" s="172">
        <v>86</v>
      </c>
      <c r="B264" s="174"/>
      <c r="C264" s="59" t="s">
        <v>861</v>
      </c>
      <c r="D264" s="168" t="s">
        <v>336</v>
      </c>
      <c r="E264" s="155" t="s">
        <v>588</v>
      </c>
      <c r="F264" s="60" t="s">
        <v>546</v>
      </c>
      <c r="G264" s="61" t="s">
        <v>487</v>
      </c>
      <c r="H264" s="173">
        <f t="shared" si="121"/>
        <v>2.1766169154228856</v>
      </c>
      <c r="I264" s="150">
        <v>280</v>
      </c>
      <c r="J264" s="158">
        <v>24</v>
      </c>
      <c r="K264" s="175"/>
      <c r="L264" s="132" t="s">
        <v>47</v>
      </c>
      <c r="M264" s="64" t="str">
        <f>IF(K264="","-",K264/J264)</f>
        <v>-</v>
      </c>
      <c r="N264" s="144">
        <f t="shared" si="122"/>
        <v>0</v>
      </c>
      <c r="O264" s="144">
        <v>0</v>
      </c>
      <c r="P264" s="144">
        <f t="shared" si="123"/>
        <v>0</v>
      </c>
      <c r="Q264" s="59" t="s">
        <v>367</v>
      </c>
      <c r="R264" s="59" t="s">
        <v>368</v>
      </c>
      <c r="S264" s="211" t="s">
        <v>423</v>
      </c>
      <c r="T264" s="66"/>
      <c r="W264" s="185"/>
      <c r="X264" s="188"/>
      <c r="Y264" s="185"/>
      <c r="Z264" s="66"/>
    </row>
    <row r="265" spans="1:26" ht="15.6" hidden="1" customHeight="1">
      <c r="A265" s="172">
        <v>0</v>
      </c>
      <c r="B265" s="174"/>
      <c r="C265" s="151" t="s">
        <v>711</v>
      </c>
      <c r="D265" s="146" t="s">
        <v>336</v>
      </c>
      <c r="E265" s="149" t="s">
        <v>589</v>
      </c>
      <c r="F265" s="152" t="s">
        <v>739</v>
      </c>
      <c r="G265" s="153" t="s">
        <v>487</v>
      </c>
      <c r="H265" s="160">
        <f t="shared" si="121"/>
        <v>1.1971393034825872</v>
      </c>
      <c r="I265" s="199">
        <v>154</v>
      </c>
      <c r="J265" s="147">
        <v>25</v>
      </c>
      <c r="K265" s="159"/>
      <c r="L265" s="148" t="s">
        <v>469</v>
      </c>
      <c r="M265" s="196" t="str">
        <f>IF(K265="","-",K265/275)</f>
        <v>-</v>
      </c>
      <c r="N265" s="208">
        <f t="shared" si="122"/>
        <v>0</v>
      </c>
      <c r="O265" s="208">
        <f>IF(K265&lt;50,I265*K265*0.05,0)</f>
        <v>0</v>
      </c>
      <c r="P265" s="208">
        <f t="shared" si="123"/>
        <v>0</v>
      </c>
      <c r="Q265" s="151" t="s">
        <v>341</v>
      </c>
      <c r="R265" s="151" t="s">
        <v>338</v>
      </c>
      <c r="S265" s="213" t="s">
        <v>424</v>
      </c>
      <c r="T265" s="66"/>
      <c r="W265" s="185"/>
      <c r="X265" s="188"/>
      <c r="Y265" s="185"/>
      <c r="Z265" s="66"/>
    </row>
    <row r="266" spans="1:26" ht="15.6" hidden="1" customHeight="1">
      <c r="A266" s="172">
        <v>0</v>
      </c>
      <c r="B266" s="174"/>
      <c r="C266" s="174" t="s">
        <v>712</v>
      </c>
      <c r="D266" s="146" t="s">
        <v>336</v>
      </c>
      <c r="E266" s="149" t="s">
        <v>589</v>
      </c>
      <c r="F266" s="192" t="s">
        <v>71</v>
      </c>
      <c r="G266" s="193" t="s">
        <v>487</v>
      </c>
      <c r="H266" s="196">
        <f t="shared" si="121"/>
        <v>1.2981965174129355</v>
      </c>
      <c r="I266" s="199">
        <v>167</v>
      </c>
      <c r="J266" s="195">
        <v>25</v>
      </c>
      <c r="K266" s="159"/>
      <c r="L266" s="148" t="s">
        <v>469</v>
      </c>
      <c r="M266" s="196" t="str">
        <f>IF(K266="","-",K266/275)</f>
        <v>-</v>
      </c>
      <c r="N266" s="208">
        <f t="shared" si="122"/>
        <v>0</v>
      </c>
      <c r="O266" s="208">
        <f>IF(K266&lt;50,I266*K266*0.05,0)</f>
        <v>0</v>
      </c>
      <c r="P266" s="208">
        <f t="shared" si="123"/>
        <v>0</v>
      </c>
      <c r="Q266" s="174" t="s">
        <v>341</v>
      </c>
      <c r="R266" s="174" t="s">
        <v>338</v>
      </c>
      <c r="S266" s="212" t="s">
        <v>424</v>
      </c>
      <c r="T266" s="66"/>
      <c r="W266" s="185"/>
      <c r="X266" s="188"/>
      <c r="Y266" s="185"/>
      <c r="Z266" s="66"/>
    </row>
    <row r="267" spans="1:26" ht="15.6" hidden="1" customHeight="1">
      <c r="A267" s="172">
        <v>0</v>
      </c>
      <c r="B267" s="151"/>
      <c r="C267" s="174" t="s">
        <v>802</v>
      </c>
      <c r="D267" s="146" t="s">
        <v>336</v>
      </c>
      <c r="E267" s="149" t="s">
        <v>589</v>
      </c>
      <c r="F267" s="192" t="s">
        <v>811</v>
      </c>
      <c r="G267" s="193" t="s">
        <v>487</v>
      </c>
      <c r="H267" s="196">
        <f t="shared" si="121"/>
        <v>1.3137437810945276</v>
      </c>
      <c r="I267" s="199">
        <v>169</v>
      </c>
      <c r="J267" s="195">
        <v>25</v>
      </c>
      <c r="K267" s="159"/>
      <c r="L267" s="148" t="s">
        <v>469</v>
      </c>
      <c r="M267" s="196" t="str">
        <f>IF(K267="","-",K267/275)</f>
        <v>-</v>
      </c>
      <c r="N267" s="208">
        <f t="shared" si="122"/>
        <v>0</v>
      </c>
      <c r="O267" s="208">
        <f>IF(K267&lt;50,I267*K267*0.05,0)</f>
        <v>0</v>
      </c>
      <c r="P267" s="208">
        <f t="shared" si="123"/>
        <v>0</v>
      </c>
      <c r="Q267" s="174" t="s">
        <v>341</v>
      </c>
      <c r="R267" s="174" t="s">
        <v>338</v>
      </c>
      <c r="S267" s="212" t="s">
        <v>424</v>
      </c>
      <c r="T267" s="66"/>
      <c r="W267" s="185"/>
      <c r="X267" s="188"/>
      <c r="Y267" s="185"/>
      <c r="Z267" s="66"/>
    </row>
    <row r="268" spans="1:26" ht="15.6" hidden="1" customHeight="1">
      <c r="A268" s="172">
        <v>0</v>
      </c>
      <c r="B268" s="174"/>
      <c r="C268" s="151" t="s">
        <v>713</v>
      </c>
      <c r="D268" s="146" t="s">
        <v>336</v>
      </c>
      <c r="E268" s="149" t="s">
        <v>742</v>
      </c>
      <c r="F268" s="152" t="s">
        <v>739</v>
      </c>
      <c r="G268" s="153" t="s">
        <v>487</v>
      </c>
      <c r="H268" s="160">
        <f t="shared" si="121"/>
        <v>3.1560945273631846</v>
      </c>
      <c r="I268" s="199">
        <v>406</v>
      </c>
      <c r="J268" s="147">
        <v>25</v>
      </c>
      <c r="K268" s="159"/>
      <c r="L268" s="148" t="s">
        <v>469</v>
      </c>
      <c r="M268" s="196" t="str">
        <f>IF(K268="","-",K268/275)</f>
        <v>-</v>
      </c>
      <c r="N268" s="208">
        <f t="shared" si="122"/>
        <v>0</v>
      </c>
      <c r="O268" s="208">
        <f>IF(K268&lt;50,I268*K268*0.05,0)</f>
        <v>0</v>
      </c>
      <c r="P268" s="208">
        <f t="shared" si="123"/>
        <v>0</v>
      </c>
      <c r="Q268" s="151" t="s">
        <v>373</v>
      </c>
      <c r="R268" s="151" t="s">
        <v>639</v>
      </c>
      <c r="S268" s="213" t="s">
        <v>766</v>
      </c>
      <c r="T268" s="66"/>
      <c r="W268" s="185"/>
      <c r="X268" s="188"/>
      <c r="Y268" s="185"/>
      <c r="Z268" s="66"/>
    </row>
    <row r="269" spans="1:26" ht="15.6" customHeight="1">
      <c r="A269" s="172">
        <v>50</v>
      </c>
      <c r="B269" s="151"/>
      <c r="C269" s="59" t="s">
        <v>714</v>
      </c>
      <c r="D269" s="177" t="s">
        <v>336</v>
      </c>
      <c r="E269" s="143" t="s">
        <v>743</v>
      </c>
      <c r="F269" s="60" t="s">
        <v>739</v>
      </c>
      <c r="G269" s="61" t="s">
        <v>487</v>
      </c>
      <c r="H269" s="64">
        <f t="shared" si="121"/>
        <v>1.5780472636815923</v>
      </c>
      <c r="I269" s="150">
        <v>203</v>
      </c>
      <c r="J269" s="158">
        <v>25</v>
      </c>
      <c r="K269" s="175"/>
      <c r="L269" s="132" t="s">
        <v>47</v>
      </c>
      <c r="M269" s="64" t="str">
        <f>IF(K269="","-",K269/275)</f>
        <v>-</v>
      </c>
      <c r="N269" s="144">
        <f t="shared" si="122"/>
        <v>0</v>
      </c>
      <c r="O269" s="144">
        <f>IF(K269&lt;50,I269*K269*0.05,0)</f>
        <v>0</v>
      </c>
      <c r="P269" s="144">
        <f t="shared" si="123"/>
        <v>0</v>
      </c>
      <c r="Q269" s="59" t="s">
        <v>341</v>
      </c>
      <c r="R269" s="59" t="s">
        <v>338</v>
      </c>
      <c r="S269" s="211" t="s">
        <v>766</v>
      </c>
      <c r="T269" s="66"/>
      <c r="W269" s="185"/>
      <c r="X269" s="188"/>
      <c r="Y269" s="185"/>
      <c r="Z269" s="66"/>
    </row>
    <row r="270" spans="1:26" ht="15.6" customHeight="1">
      <c r="A270" s="172">
        <v>72</v>
      </c>
      <c r="B270" s="151"/>
      <c r="C270" s="59" t="s">
        <v>862</v>
      </c>
      <c r="D270" s="168" t="s">
        <v>336</v>
      </c>
      <c r="E270" s="155" t="s">
        <v>743</v>
      </c>
      <c r="F270" s="60" t="s">
        <v>546</v>
      </c>
      <c r="G270" s="61" t="s">
        <v>487</v>
      </c>
      <c r="H270" s="173">
        <f t="shared" si="121"/>
        <v>1.096082089552239</v>
      </c>
      <c r="I270" s="150">
        <v>141</v>
      </c>
      <c r="J270" s="158">
        <v>24</v>
      </c>
      <c r="K270" s="175"/>
      <c r="L270" s="132" t="s">
        <v>47</v>
      </c>
      <c r="M270" s="64" t="str">
        <f>IF(K270="","-",K270/J270)</f>
        <v>-</v>
      </c>
      <c r="N270" s="144">
        <f t="shared" si="122"/>
        <v>0</v>
      </c>
      <c r="O270" s="144">
        <v>0</v>
      </c>
      <c r="P270" s="144">
        <f t="shared" si="123"/>
        <v>0</v>
      </c>
      <c r="Q270" s="59" t="s">
        <v>341</v>
      </c>
      <c r="R270" s="59" t="s">
        <v>338</v>
      </c>
      <c r="S270" s="211" t="s">
        <v>766</v>
      </c>
      <c r="T270" s="66"/>
      <c r="W270" s="185"/>
      <c r="X270" s="188"/>
      <c r="Y270" s="185"/>
      <c r="Z270" s="66"/>
    </row>
    <row r="271" spans="1:26" ht="15.6" customHeight="1">
      <c r="A271" s="172">
        <v>100</v>
      </c>
      <c r="B271" s="59"/>
      <c r="C271" s="59" t="s">
        <v>806</v>
      </c>
      <c r="D271" s="168" t="s">
        <v>336</v>
      </c>
      <c r="E271" s="143" t="s">
        <v>591</v>
      </c>
      <c r="F271" s="60" t="s">
        <v>739</v>
      </c>
      <c r="G271" s="61" t="s">
        <v>487</v>
      </c>
      <c r="H271" s="64">
        <f t="shared" si="121"/>
        <v>3.0239427860696519</v>
      </c>
      <c r="I271" s="150">
        <v>389</v>
      </c>
      <c r="J271" s="158">
        <v>25</v>
      </c>
      <c r="K271" s="175"/>
      <c r="L271" s="132" t="s">
        <v>47</v>
      </c>
      <c r="M271" s="64" t="str">
        <f t="shared" ref="M271:M278" si="124">IF(K271="","-",K271/275)</f>
        <v>-</v>
      </c>
      <c r="N271" s="144">
        <f t="shared" si="122"/>
        <v>0</v>
      </c>
      <c r="O271" s="144">
        <f t="shared" ref="O271:O278" si="125">IF(K271&lt;50,I271*K271*0.05,0)</f>
        <v>0</v>
      </c>
      <c r="P271" s="144">
        <f t="shared" si="123"/>
        <v>0</v>
      </c>
      <c r="Q271" s="59" t="s">
        <v>341</v>
      </c>
      <c r="R271" s="59" t="s">
        <v>370</v>
      </c>
      <c r="S271" s="211" t="s">
        <v>427</v>
      </c>
      <c r="T271" s="66"/>
      <c r="W271" s="185"/>
      <c r="X271" s="188"/>
      <c r="Y271" s="185"/>
      <c r="Z271" s="66"/>
    </row>
    <row r="272" spans="1:26" ht="15.6" hidden="1" customHeight="1">
      <c r="A272" s="172">
        <v>0</v>
      </c>
      <c r="B272" s="174"/>
      <c r="C272" s="174" t="s">
        <v>715</v>
      </c>
      <c r="D272" s="146" t="s">
        <v>336</v>
      </c>
      <c r="E272" s="149" t="s">
        <v>591</v>
      </c>
      <c r="F272" s="192" t="s">
        <v>71</v>
      </c>
      <c r="G272" s="193" t="s">
        <v>487</v>
      </c>
      <c r="H272" s="196">
        <f t="shared" si="121"/>
        <v>3.1172263681592045</v>
      </c>
      <c r="I272" s="199">
        <v>401</v>
      </c>
      <c r="J272" s="195">
        <v>25</v>
      </c>
      <c r="K272" s="159"/>
      <c r="L272" s="148" t="s">
        <v>469</v>
      </c>
      <c r="M272" s="196" t="str">
        <f t="shared" si="124"/>
        <v>-</v>
      </c>
      <c r="N272" s="208">
        <f t="shared" si="122"/>
        <v>0</v>
      </c>
      <c r="O272" s="208">
        <f t="shared" si="125"/>
        <v>0</v>
      </c>
      <c r="P272" s="208">
        <f t="shared" si="123"/>
        <v>0</v>
      </c>
      <c r="Q272" s="174" t="s">
        <v>341</v>
      </c>
      <c r="R272" s="174" t="s">
        <v>370</v>
      </c>
      <c r="S272" s="212" t="s">
        <v>427</v>
      </c>
      <c r="T272" s="66"/>
      <c r="W272" s="185"/>
      <c r="X272" s="188"/>
      <c r="Y272" s="185"/>
      <c r="Z272" s="66"/>
    </row>
    <row r="273" spans="1:26" ht="15.6" hidden="1" customHeight="1">
      <c r="A273" s="172">
        <v>0</v>
      </c>
      <c r="B273" s="174"/>
      <c r="C273" s="174" t="s">
        <v>716</v>
      </c>
      <c r="D273" s="146" t="s">
        <v>336</v>
      </c>
      <c r="E273" s="149" t="s">
        <v>591</v>
      </c>
      <c r="F273" s="192" t="s">
        <v>488</v>
      </c>
      <c r="G273" s="193" t="s">
        <v>487</v>
      </c>
      <c r="H273" s="196">
        <f t="shared" si="121"/>
        <v>3.1172263681592045</v>
      </c>
      <c r="I273" s="199">
        <v>401</v>
      </c>
      <c r="J273" s="195">
        <v>25</v>
      </c>
      <c r="K273" s="159"/>
      <c r="L273" s="148" t="s">
        <v>469</v>
      </c>
      <c r="M273" s="196" t="str">
        <f t="shared" si="124"/>
        <v>-</v>
      </c>
      <c r="N273" s="208">
        <f t="shared" si="122"/>
        <v>0</v>
      </c>
      <c r="O273" s="208">
        <f t="shared" si="125"/>
        <v>0</v>
      </c>
      <c r="P273" s="208">
        <f t="shared" si="123"/>
        <v>0</v>
      </c>
      <c r="Q273" s="174" t="s">
        <v>341</v>
      </c>
      <c r="R273" s="174" t="s">
        <v>370</v>
      </c>
      <c r="S273" s="212" t="s">
        <v>427</v>
      </c>
      <c r="T273" s="66"/>
      <c r="W273" s="185"/>
      <c r="X273" s="188"/>
      <c r="Y273" s="185"/>
      <c r="Z273" s="66"/>
    </row>
    <row r="274" spans="1:26" ht="15.6" customHeight="1">
      <c r="A274" s="172">
        <v>50</v>
      </c>
      <c r="B274" s="151"/>
      <c r="C274" s="59" t="s">
        <v>805</v>
      </c>
      <c r="D274" s="168" t="s">
        <v>336</v>
      </c>
      <c r="E274" s="143" t="s">
        <v>591</v>
      </c>
      <c r="F274" s="60" t="s">
        <v>811</v>
      </c>
      <c r="G274" s="61" t="s">
        <v>487</v>
      </c>
      <c r="H274" s="64">
        <f t="shared" ref="H274:H306" si="126">I274/$O$7</f>
        <v>3.1172263681592045</v>
      </c>
      <c r="I274" s="150">
        <v>401</v>
      </c>
      <c r="J274" s="158">
        <v>25</v>
      </c>
      <c r="K274" s="175"/>
      <c r="L274" s="132" t="s">
        <v>47</v>
      </c>
      <c r="M274" s="64" t="str">
        <f t="shared" si="124"/>
        <v>-</v>
      </c>
      <c r="N274" s="144">
        <f t="shared" ref="N274:N306" si="127">I274*K274</f>
        <v>0</v>
      </c>
      <c r="O274" s="144">
        <f t="shared" si="125"/>
        <v>0</v>
      </c>
      <c r="P274" s="144">
        <f t="shared" ref="P274:P306" si="128">N274+O274</f>
        <v>0</v>
      </c>
      <c r="Q274" s="59" t="s">
        <v>341</v>
      </c>
      <c r="R274" s="59" t="s">
        <v>370</v>
      </c>
      <c r="S274" s="211" t="s">
        <v>427</v>
      </c>
      <c r="T274" s="66"/>
      <c r="W274" s="185"/>
      <c r="X274" s="188"/>
      <c r="Y274" s="185"/>
      <c r="Z274" s="66"/>
    </row>
    <row r="275" spans="1:26" ht="15.6" customHeight="1">
      <c r="A275" s="172" t="s">
        <v>776</v>
      </c>
      <c r="B275" s="174"/>
      <c r="C275" s="59" t="s">
        <v>809</v>
      </c>
      <c r="D275" s="168" t="s">
        <v>336</v>
      </c>
      <c r="E275" s="143" t="s">
        <v>619</v>
      </c>
      <c r="F275" s="60" t="s">
        <v>739</v>
      </c>
      <c r="G275" s="61" t="s">
        <v>487</v>
      </c>
      <c r="H275" s="64">
        <f t="shared" si="126"/>
        <v>2.4331467661691546</v>
      </c>
      <c r="I275" s="150">
        <v>313</v>
      </c>
      <c r="J275" s="158">
        <v>25</v>
      </c>
      <c r="K275" s="175"/>
      <c r="L275" s="132" t="s">
        <v>47</v>
      </c>
      <c r="M275" s="64" t="str">
        <f t="shared" si="124"/>
        <v>-</v>
      </c>
      <c r="N275" s="144">
        <f t="shared" si="127"/>
        <v>0</v>
      </c>
      <c r="O275" s="144">
        <f t="shared" si="125"/>
        <v>0</v>
      </c>
      <c r="P275" s="144">
        <f t="shared" si="128"/>
        <v>0</v>
      </c>
      <c r="Q275" s="59" t="s">
        <v>345</v>
      </c>
      <c r="R275" s="59" t="s">
        <v>371</v>
      </c>
      <c r="S275" s="211" t="s">
        <v>428</v>
      </c>
      <c r="T275" s="66"/>
      <c r="W275" s="185"/>
      <c r="X275" s="188"/>
      <c r="Y275" s="185"/>
      <c r="Z275" s="66"/>
    </row>
    <row r="276" spans="1:26" ht="15.6" hidden="1" customHeight="1">
      <c r="A276" s="172">
        <v>0</v>
      </c>
      <c r="B276" s="151"/>
      <c r="C276" s="174" t="s">
        <v>717</v>
      </c>
      <c r="D276" s="146" t="s">
        <v>336</v>
      </c>
      <c r="E276" s="149" t="s">
        <v>619</v>
      </c>
      <c r="F276" s="192" t="s">
        <v>71</v>
      </c>
      <c r="G276" s="193" t="s">
        <v>487</v>
      </c>
      <c r="H276" s="196">
        <f t="shared" si="126"/>
        <v>2.4797885572139307</v>
      </c>
      <c r="I276" s="199">
        <v>319</v>
      </c>
      <c r="J276" s="195">
        <v>25</v>
      </c>
      <c r="K276" s="159"/>
      <c r="L276" s="148" t="s">
        <v>469</v>
      </c>
      <c r="M276" s="196" t="str">
        <f t="shared" si="124"/>
        <v>-</v>
      </c>
      <c r="N276" s="208">
        <f t="shared" si="127"/>
        <v>0</v>
      </c>
      <c r="O276" s="208">
        <f t="shared" si="125"/>
        <v>0</v>
      </c>
      <c r="P276" s="208">
        <f t="shared" si="128"/>
        <v>0</v>
      </c>
      <c r="Q276" s="174" t="s">
        <v>345</v>
      </c>
      <c r="R276" s="174" t="s">
        <v>371</v>
      </c>
      <c r="S276" s="212" t="s">
        <v>428</v>
      </c>
      <c r="T276" s="66"/>
      <c r="W276" s="185"/>
      <c r="X276" s="188"/>
      <c r="Y276" s="185"/>
      <c r="Z276" s="66"/>
    </row>
    <row r="277" spans="1:26" ht="15.6" hidden="1" customHeight="1">
      <c r="A277" s="172">
        <v>0</v>
      </c>
      <c r="B277" s="151"/>
      <c r="C277" s="174" t="s">
        <v>718</v>
      </c>
      <c r="D277" s="146" t="s">
        <v>336</v>
      </c>
      <c r="E277" s="149" t="s">
        <v>619</v>
      </c>
      <c r="F277" s="192" t="s">
        <v>488</v>
      </c>
      <c r="G277" s="193" t="s">
        <v>487</v>
      </c>
      <c r="H277" s="196">
        <f t="shared" si="126"/>
        <v>2.5264303482587067</v>
      </c>
      <c r="I277" s="199">
        <v>325</v>
      </c>
      <c r="J277" s="195">
        <v>25</v>
      </c>
      <c r="K277" s="159"/>
      <c r="L277" s="148" t="s">
        <v>469</v>
      </c>
      <c r="M277" s="196" t="str">
        <f t="shared" si="124"/>
        <v>-</v>
      </c>
      <c r="N277" s="208">
        <f t="shared" si="127"/>
        <v>0</v>
      </c>
      <c r="O277" s="208">
        <f t="shared" si="125"/>
        <v>0</v>
      </c>
      <c r="P277" s="208">
        <f t="shared" si="128"/>
        <v>0</v>
      </c>
      <c r="Q277" s="174" t="s">
        <v>345</v>
      </c>
      <c r="R277" s="174" t="s">
        <v>371</v>
      </c>
      <c r="S277" s="212" t="s">
        <v>428</v>
      </c>
      <c r="T277" s="66"/>
      <c r="W277" s="185"/>
      <c r="X277" s="188"/>
      <c r="Y277" s="185"/>
      <c r="Z277" s="66"/>
    </row>
    <row r="278" spans="1:26" ht="15.6" customHeight="1">
      <c r="A278" s="172" t="s">
        <v>776</v>
      </c>
      <c r="B278" s="174"/>
      <c r="C278" s="59" t="s">
        <v>804</v>
      </c>
      <c r="D278" s="168" t="s">
        <v>336</v>
      </c>
      <c r="E278" s="143" t="s">
        <v>619</v>
      </c>
      <c r="F278" s="60" t="s">
        <v>811</v>
      </c>
      <c r="G278" s="61" t="s">
        <v>487</v>
      </c>
      <c r="H278" s="64">
        <f t="shared" si="126"/>
        <v>2.5264303482587067</v>
      </c>
      <c r="I278" s="150">
        <v>325</v>
      </c>
      <c r="J278" s="158">
        <v>25</v>
      </c>
      <c r="K278" s="175"/>
      <c r="L278" s="132" t="s">
        <v>47</v>
      </c>
      <c r="M278" s="64" t="str">
        <f t="shared" si="124"/>
        <v>-</v>
      </c>
      <c r="N278" s="144">
        <f t="shared" si="127"/>
        <v>0</v>
      </c>
      <c r="O278" s="144">
        <f t="shared" si="125"/>
        <v>0</v>
      </c>
      <c r="P278" s="144">
        <f t="shared" si="128"/>
        <v>0</v>
      </c>
      <c r="Q278" s="59" t="s">
        <v>345</v>
      </c>
      <c r="R278" s="59" t="s">
        <v>371</v>
      </c>
      <c r="S278" s="211" t="s">
        <v>428</v>
      </c>
      <c r="T278" s="66"/>
      <c r="W278" s="185"/>
      <c r="X278" s="188"/>
      <c r="Y278" s="185"/>
      <c r="Z278" s="66"/>
    </row>
    <row r="279" spans="1:26" ht="15.6" customHeight="1">
      <c r="A279" s="172">
        <v>6</v>
      </c>
      <c r="B279" s="151"/>
      <c r="C279" s="59" t="s">
        <v>863</v>
      </c>
      <c r="D279" s="168" t="s">
        <v>336</v>
      </c>
      <c r="E279" s="155" t="s">
        <v>619</v>
      </c>
      <c r="F279" s="60" t="s">
        <v>546</v>
      </c>
      <c r="G279" s="61" t="s">
        <v>487</v>
      </c>
      <c r="H279" s="173">
        <f t="shared" si="126"/>
        <v>2.1066542288557217</v>
      </c>
      <c r="I279" s="150">
        <v>271</v>
      </c>
      <c r="J279" s="158">
        <v>24</v>
      </c>
      <c r="K279" s="175"/>
      <c r="L279" s="132" t="s">
        <v>47</v>
      </c>
      <c r="M279" s="64" t="str">
        <f>IF(K279="","-",K279/J279)</f>
        <v>-</v>
      </c>
      <c r="N279" s="144">
        <f t="shared" si="127"/>
        <v>0</v>
      </c>
      <c r="O279" s="144">
        <v>0</v>
      </c>
      <c r="P279" s="144">
        <f t="shared" si="128"/>
        <v>0</v>
      </c>
      <c r="Q279" s="59" t="s">
        <v>345</v>
      </c>
      <c r="R279" s="59" t="s">
        <v>489</v>
      </c>
      <c r="S279" s="211"/>
      <c r="T279" s="66"/>
      <c r="W279" s="185"/>
      <c r="X279" s="188"/>
      <c r="Y279" s="185"/>
      <c r="Z279" s="66"/>
    </row>
    <row r="280" spans="1:26" s="66" customFormat="1" ht="15.6" customHeight="1">
      <c r="A280" s="172" t="s">
        <v>776</v>
      </c>
      <c r="B280" s="59"/>
      <c r="C280" s="59" t="s">
        <v>893</v>
      </c>
      <c r="D280" s="168" t="s">
        <v>336</v>
      </c>
      <c r="E280" s="155" t="s">
        <v>821</v>
      </c>
      <c r="F280" s="60" t="s">
        <v>546</v>
      </c>
      <c r="G280" s="61" t="s">
        <v>487</v>
      </c>
      <c r="H280" s="173">
        <f t="shared" si="126"/>
        <v>1.8812189054726369</v>
      </c>
      <c r="I280" s="150">
        <v>242</v>
      </c>
      <c r="J280" s="158">
        <v>24</v>
      </c>
      <c r="K280" s="175"/>
      <c r="L280" s="132" t="s">
        <v>47</v>
      </c>
      <c r="M280" s="64" t="str">
        <f>IF(K280="","-",K280/J280)</f>
        <v>-</v>
      </c>
      <c r="N280" s="144">
        <f t="shared" ref="N280" si="129">I280*K280</f>
        <v>0</v>
      </c>
      <c r="O280" s="144">
        <v>0</v>
      </c>
      <c r="P280" s="144">
        <f t="shared" ref="P280" si="130">N280+O280</f>
        <v>0</v>
      </c>
      <c r="Q280" s="59" t="s">
        <v>350</v>
      </c>
      <c r="R280" s="59" t="s">
        <v>375</v>
      </c>
      <c r="S280" s="157" t="s">
        <v>431</v>
      </c>
      <c r="U280" s="184"/>
      <c r="V280" s="23"/>
      <c r="W280" s="185"/>
      <c r="X280" s="188"/>
      <c r="Y280" s="185"/>
    </row>
    <row r="281" spans="1:26" ht="15.6" customHeight="1">
      <c r="A281" s="172">
        <v>52</v>
      </c>
      <c r="B281" s="59"/>
      <c r="C281" s="59" t="s">
        <v>864</v>
      </c>
      <c r="D281" s="168" t="s">
        <v>336</v>
      </c>
      <c r="E281" s="155" t="s">
        <v>880</v>
      </c>
      <c r="F281" s="60" t="s">
        <v>671</v>
      </c>
      <c r="G281" s="61" t="s">
        <v>68</v>
      </c>
      <c r="H281" s="173">
        <f t="shared" si="126"/>
        <v>2.8373756218905477</v>
      </c>
      <c r="I281" s="150">
        <v>365</v>
      </c>
      <c r="J281" s="158">
        <v>40</v>
      </c>
      <c r="K281" s="175"/>
      <c r="L281" s="132" t="s">
        <v>47</v>
      </c>
      <c r="M281" s="64" t="str">
        <f>IF(K281="","-",K281/J281)</f>
        <v>-</v>
      </c>
      <c r="N281" s="144">
        <f t="shared" si="127"/>
        <v>0</v>
      </c>
      <c r="O281" s="144">
        <v>0</v>
      </c>
      <c r="P281" s="144">
        <f t="shared" si="128"/>
        <v>0</v>
      </c>
      <c r="Q281" s="59" t="s">
        <v>341</v>
      </c>
      <c r="R281" s="59" t="s">
        <v>382</v>
      </c>
      <c r="S281" s="211"/>
      <c r="T281" s="66"/>
      <c r="W281" s="185"/>
      <c r="X281" s="188"/>
      <c r="Y281" s="185"/>
      <c r="Z281" s="66"/>
    </row>
    <row r="282" spans="1:26" ht="15.6" hidden="1" customHeight="1">
      <c r="A282" s="172">
        <v>0</v>
      </c>
      <c r="B282" s="174"/>
      <c r="C282" s="59" t="s">
        <v>807</v>
      </c>
      <c r="D282" s="168" t="s">
        <v>336</v>
      </c>
      <c r="E282" s="143" t="s">
        <v>744</v>
      </c>
      <c r="F282" s="60" t="s">
        <v>739</v>
      </c>
      <c r="G282" s="61" t="s">
        <v>487</v>
      </c>
      <c r="H282" s="64">
        <f t="shared" si="126"/>
        <v>3.2260572139303485</v>
      </c>
      <c r="I282" s="150">
        <v>415</v>
      </c>
      <c r="J282" s="158">
        <v>25</v>
      </c>
      <c r="K282" s="175"/>
      <c r="L282" s="132" t="s">
        <v>47</v>
      </c>
      <c r="M282" s="64" t="str">
        <f>IF(K282="","-",K282/275)</f>
        <v>-</v>
      </c>
      <c r="N282" s="144">
        <f t="shared" si="127"/>
        <v>0</v>
      </c>
      <c r="O282" s="144">
        <f>IF(K282&lt;50,I282*K282*0.05,0)</f>
        <v>0</v>
      </c>
      <c r="P282" s="144">
        <f t="shared" si="128"/>
        <v>0</v>
      </c>
      <c r="Q282" s="59" t="s">
        <v>373</v>
      </c>
      <c r="R282" s="59" t="s">
        <v>640</v>
      </c>
      <c r="S282" s="211" t="s">
        <v>768</v>
      </c>
      <c r="T282" s="66"/>
      <c r="W282" s="185"/>
      <c r="X282" s="188"/>
      <c r="Y282" s="185"/>
      <c r="Z282" s="66"/>
    </row>
    <row r="283" spans="1:26" ht="15.6" hidden="1" customHeight="1">
      <c r="A283" s="172">
        <v>0</v>
      </c>
      <c r="B283" s="174"/>
      <c r="C283" s="151" t="s">
        <v>719</v>
      </c>
      <c r="D283" s="146" t="s">
        <v>336</v>
      </c>
      <c r="E283" s="149" t="s">
        <v>744</v>
      </c>
      <c r="F283" s="152" t="s">
        <v>488</v>
      </c>
      <c r="G283" s="153" t="s">
        <v>487</v>
      </c>
      <c r="H283" s="160">
        <f t="shared" si="126"/>
        <v>3.2571517412935327</v>
      </c>
      <c r="I283" s="199">
        <v>419</v>
      </c>
      <c r="J283" s="147">
        <v>22</v>
      </c>
      <c r="K283" s="159"/>
      <c r="L283" s="148" t="s">
        <v>469</v>
      </c>
      <c r="M283" s="196" t="str">
        <f>IF(K283="","-",K283/275)</f>
        <v>-</v>
      </c>
      <c r="N283" s="208">
        <f t="shared" si="127"/>
        <v>0</v>
      </c>
      <c r="O283" s="208">
        <f>IF(K283&lt;50,I283*K283*0.05,0)</f>
        <v>0</v>
      </c>
      <c r="P283" s="208">
        <f t="shared" si="128"/>
        <v>0</v>
      </c>
      <c r="Q283" s="151" t="s">
        <v>373</v>
      </c>
      <c r="R283" s="151" t="s">
        <v>640</v>
      </c>
      <c r="S283" s="213" t="s">
        <v>768</v>
      </c>
      <c r="T283" s="66"/>
      <c r="W283" s="185"/>
      <c r="X283" s="188"/>
      <c r="Y283" s="185"/>
      <c r="Z283" s="66"/>
    </row>
    <row r="284" spans="1:26" ht="15.6" customHeight="1">
      <c r="A284" s="172">
        <v>74</v>
      </c>
      <c r="B284" s="174"/>
      <c r="C284" s="59" t="s">
        <v>865</v>
      </c>
      <c r="D284" s="168" t="s">
        <v>336</v>
      </c>
      <c r="E284" s="155" t="s">
        <v>600</v>
      </c>
      <c r="F284" s="60" t="s">
        <v>546</v>
      </c>
      <c r="G284" s="61" t="s">
        <v>487</v>
      </c>
      <c r="H284" s="173">
        <f t="shared" si="126"/>
        <v>2.1066542288557217</v>
      </c>
      <c r="I284" s="150">
        <v>271</v>
      </c>
      <c r="J284" s="158">
        <v>24</v>
      </c>
      <c r="K284" s="175"/>
      <c r="L284" s="132" t="s">
        <v>47</v>
      </c>
      <c r="M284" s="64" t="str">
        <f>IF(K284="","-",K284/J284)</f>
        <v>-</v>
      </c>
      <c r="N284" s="144">
        <f t="shared" si="127"/>
        <v>0</v>
      </c>
      <c r="O284" s="144">
        <v>0</v>
      </c>
      <c r="P284" s="144">
        <f t="shared" si="128"/>
        <v>0</v>
      </c>
      <c r="Q284" s="59" t="s">
        <v>385</v>
      </c>
      <c r="R284" s="59" t="s">
        <v>386</v>
      </c>
      <c r="S284" s="211" t="s">
        <v>441</v>
      </c>
      <c r="T284" s="66"/>
      <c r="W284" s="185"/>
      <c r="X284" s="188"/>
      <c r="Y284" s="185"/>
      <c r="Z284" s="66"/>
    </row>
    <row r="285" spans="1:26" ht="15.6" customHeight="1">
      <c r="A285" s="172" t="s">
        <v>776</v>
      </c>
      <c r="B285" s="174"/>
      <c r="C285" s="59" t="s">
        <v>720</v>
      </c>
      <c r="D285" s="168" t="s">
        <v>336</v>
      </c>
      <c r="E285" s="143" t="s">
        <v>745</v>
      </c>
      <c r="F285" s="60" t="s">
        <v>739</v>
      </c>
      <c r="G285" s="61" t="s">
        <v>487</v>
      </c>
      <c r="H285" s="64">
        <f t="shared" si="126"/>
        <v>2.604166666666667</v>
      </c>
      <c r="I285" s="150">
        <v>335</v>
      </c>
      <c r="J285" s="158">
        <v>25</v>
      </c>
      <c r="K285" s="175"/>
      <c r="L285" s="132" t="s">
        <v>47</v>
      </c>
      <c r="M285" s="64" t="str">
        <f>IF(K285="","-",K285/275)</f>
        <v>-</v>
      </c>
      <c r="N285" s="144">
        <f t="shared" si="127"/>
        <v>0</v>
      </c>
      <c r="O285" s="144">
        <f>IF(K285&lt;50,I285*K285*0.05,0)</f>
        <v>0</v>
      </c>
      <c r="P285" s="144">
        <f t="shared" si="128"/>
        <v>0</v>
      </c>
      <c r="Q285" s="59" t="s">
        <v>350</v>
      </c>
      <c r="R285" s="157" t="s">
        <v>764</v>
      </c>
      <c r="S285" s="216" t="s">
        <v>769</v>
      </c>
      <c r="T285" s="66"/>
      <c r="W285" s="185"/>
      <c r="X285" s="188"/>
      <c r="Y285" s="185"/>
      <c r="Z285" s="66"/>
    </row>
    <row r="286" spans="1:26" ht="15.6" hidden="1" customHeight="1">
      <c r="A286" s="172">
        <v>0</v>
      </c>
      <c r="B286" s="174"/>
      <c r="C286" s="174" t="s">
        <v>721</v>
      </c>
      <c r="D286" s="146" t="s">
        <v>336</v>
      </c>
      <c r="E286" s="149" t="s">
        <v>745</v>
      </c>
      <c r="F286" s="192" t="s">
        <v>71</v>
      </c>
      <c r="G286" s="193" t="s">
        <v>487</v>
      </c>
      <c r="H286" s="196">
        <f t="shared" si="126"/>
        <v>2.8218283582089554</v>
      </c>
      <c r="I286" s="199">
        <v>363</v>
      </c>
      <c r="J286" s="195">
        <v>25</v>
      </c>
      <c r="K286" s="159"/>
      <c r="L286" s="148" t="s">
        <v>469</v>
      </c>
      <c r="M286" s="196" t="str">
        <f>IF(K286="","-",K286/275)</f>
        <v>-</v>
      </c>
      <c r="N286" s="208">
        <f t="shared" si="127"/>
        <v>0</v>
      </c>
      <c r="O286" s="208">
        <f>IF(K286&lt;50,I286*K286*0.05,0)</f>
        <v>0</v>
      </c>
      <c r="P286" s="208">
        <f t="shared" si="128"/>
        <v>0</v>
      </c>
      <c r="Q286" s="174" t="s">
        <v>350</v>
      </c>
      <c r="R286" s="198" t="s">
        <v>764</v>
      </c>
      <c r="S286" s="217" t="s">
        <v>769</v>
      </c>
      <c r="T286" s="66"/>
      <c r="W286" s="185"/>
      <c r="X286" s="188"/>
      <c r="Y286" s="185"/>
      <c r="Z286" s="66"/>
    </row>
    <row r="287" spans="1:26" ht="15.6" customHeight="1">
      <c r="A287" s="172">
        <v>79</v>
      </c>
      <c r="B287" s="174"/>
      <c r="C287" s="59" t="s">
        <v>476</v>
      </c>
      <c r="D287" s="168" t="s">
        <v>336</v>
      </c>
      <c r="E287" s="143" t="s">
        <v>620</v>
      </c>
      <c r="F287" s="60" t="s">
        <v>71</v>
      </c>
      <c r="G287" s="61" t="s">
        <v>487</v>
      </c>
      <c r="H287" s="64">
        <f t="shared" si="126"/>
        <v>2.0911069651741294</v>
      </c>
      <c r="I287" s="150">
        <v>269</v>
      </c>
      <c r="J287" s="158">
        <v>20</v>
      </c>
      <c r="K287" s="209"/>
      <c r="L287" s="132" t="s">
        <v>47</v>
      </c>
      <c r="M287" s="64" t="str">
        <f>IF(K287="","-",K287/275)</f>
        <v>-</v>
      </c>
      <c r="N287" s="144">
        <f t="shared" si="127"/>
        <v>0</v>
      </c>
      <c r="O287" s="144">
        <f>IF(K287&lt;50,I287*K287*0.05,0)</f>
        <v>0</v>
      </c>
      <c r="P287" s="144">
        <f t="shared" si="128"/>
        <v>0</v>
      </c>
      <c r="Q287" s="59" t="s">
        <v>341</v>
      </c>
      <c r="R287" s="59" t="s">
        <v>641</v>
      </c>
      <c r="S287" s="211" t="s">
        <v>654</v>
      </c>
      <c r="T287" s="66"/>
      <c r="W287" s="185"/>
      <c r="X287" s="188"/>
      <c r="Y287" s="185"/>
      <c r="Z287" s="66"/>
    </row>
    <row r="288" spans="1:26" ht="15.6" customHeight="1">
      <c r="A288" s="172" t="s">
        <v>776</v>
      </c>
      <c r="B288" s="174"/>
      <c r="C288" s="59" t="s">
        <v>866</v>
      </c>
      <c r="D288" s="168" t="s">
        <v>336</v>
      </c>
      <c r="E288" s="155" t="s">
        <v>885</v>
      </c>
      <c r="F288" s="60" t="s">
        <v>546</v>
      </c>
      <c r="G288" s="61" t="s">
        <v>487</v>
      </c>
      <c r="H288" s="173">
        <f t="shared" si="126"/>
        <v>1.096082089552239</v>
      </c>
      <c r="I288" s="150">
        <v>141</v>
      </c>
      <c r="J288" s="158">
        <v>24</v>
      </c>
      <c r="K288" s="175"/>
      <c r="L288" s="132" t="s">
        <v>47</v>
      </c>
      <c r="M288" s="64" t="str">
        <f>IF(K288="","-",K288/J288)</f>
        <v>-</v>
      </c>
      <c r="N288" s="144">
        <f t="shared" si="127"/>
        <v>0</v>
      </c>
      <c r="O288" s="144">
        <v>0</v>
      </c>
      <c r="P288" s="144">
        <f t="shared" si="128"/>
        <v>0</v>
      </c>
      <c r="Q288" s="59" t="s">
        <v>345</v>
      </c>
      <c r="R288" s="59" t="s">
        <v>387</v>
      </c>
      <c r="S288" s="211" t="s">
        <v>442</v>
      </c>
      <c r="T288" s="66"/>
      <c r="W288" s="185"/>
      <c r="X288" s="188"/>
      <c r="Y288" s="185"/>
      <c r="Z288" s="66"/>
    </row>
    <row r="289" spans="1:26" ht="15.6" hidden="1" customHeight="1">
      <c r="A289" s="172">
        <v>0</v>
      </c>
      <c r="B289" s="151"/>
      <c r="C289" s="151" t="s">
        <v>808</v>
      </c>
      <c r="D289" s="146" t="s">
        <v>336</v>
      </c>
      <c r="E289" s="149" t="s">
        <v>758</v>
      </c>
      <c r="F289" s="192" t="s">
        <v>739</v>
      </c>
      <c r="G289" s="193" t="s">
        <v>487</v>
      </c>
      <c r="H289" s="196">
        <f t="shared" si="126"/>
        <v>1.1738184079601992</v>
      </c>
      <c r="I289" s="199">
        <v>151</v>
      </c>
      <c r="J289" s="195">
        <v>25</v>
      </c>
      <c r="K289" s="159"/>
      <c r="L289" s="148" t="s">
        <v>469</v>
      </c>
      <c r="M289" s="196" t="str">
        <f t="shared" ref="M289:M295" si="131">IF(K289="","-",K289/275)</f>
        <v>-</v>
      </c>
      <c r="N289" s="208">
        <f t="shared" si="127"/>
        <v>0</v>
      </c>
      <c r="O289" s="208">
        <f t="shared" ref="O289:O295" si="132">IF(K289&lt;50,I289*K289*0.05,0)</f>
        <v>0</v>
      </c>
      <c r="P289" s="208">
        <f t="shared" si="128"/>
        <v>0</v>
      </c>
      <c r="Q289" s="174" t="s">
        <v>345</v>
      </c>
      <c r="R289" s="174" t="s">
        <v>387</v>
      </c>
      <c r="S289" s="212" t="s">
        <v>442</v>
      </c>
      <c r="T289" s="66"/>
      <c r="W289" s="185"/>
      <c r="X289" s="188"/>
      <c r="Y289" s="185"/>
      <c r="Z289" s="66"/>
    </row>
    <row r="290" spans="1:26" ht="15.6" hidden="1" customHeight="1">
      <c r="A290" s="172">
        <v>0</v>
      </c>
      <c r="B290" s="174"/>
      <c r="C290" s="151" t="s">
        <v>477</v>
      </c>
      <c r="D290" s="146" t="s">
        <v>336</v>
      </c>
      <c r="E290" s="149" t="s">
        <v>777</v>
      </c>
      <c r="F290" s="152" t="s">
        <v>71</v>
      </c>
      <c r="G290" s="153" t="s">
        <v>487</v>
      </c>
      <c r="H290" s="160">
        <f t="shared" si="126"/>
        <v>2.6197139303482588</v>
      </c>
      <c r="I290" s="190">
        <v>337</v>
      </c>
      <c r="J290" s="147">
        <v>20</v>
      </c>
      <c r="K290" s="159"/>
      <c r="L290" s="148" t="s">
        <v>469</v>
      </c>
      <c r="M290" s="196" t="str">
        <f t="shared" si="131"/>
        <v>-</v>
      </c>
      <c r="N290" s="208">
        <f t="shared" si="127"/>
        <v>0</v>
      </c>
      <c r="O290" s="208">
        <f t="shared" si="132"/>
        <v>0</v>
      </c>
      <c r="P290" s="208">
        <f t="shared" si="128"/>
        <v>0</v>
      </c>
      <c r="Q290" s="151" t="s">
        <v>350</v>
      </c>
      <c r="R290" s="151" t="s">
        <v>388</v>
      </c>
      <c r="S290" s="213" t="s">
        <v>443</v>
      </c>
      <c r="T290" s="66"/>
      <c r="W290" s="185"/>
      <c r="X290" s="188"/>
      <c r="Y290" s="185"/>
      <c r="Z290" s="66"/>
    </row>
    <row r="291" spans="1:26" ht="15.6" hidden="1" customHeight="1">
      <c r="A291" s="172">
        <v>0</v>
      </c>
      <c r="B291" s="174"/>
      <c r="C291" s="174" t="s">
        <v>722</v>
      </c>
      <c r="D291" s="146" t="s">
        <v>336</v>
      </c>
      <c r="E291" s="149" t="s">
        <v>603</v>
      </c>
      <c r="F291" s="192" t="s">
        <v>739</v>
      </c>
      <c r="G291" s="193" t="s">
        <v>487</v>
      </c>
      <c r="H291" s="160">
        <f t="shared" si="126"/>
        <v>1.3292910447761195</v>
      </c>
      <c r="I291" s="199">
        <v>171</v>
      </c>
      <c r="J291" s="195">
        <v>25</v>
      </c>
      <c r="K291" s="159"/>
      <c r="L291" s="148" t="s">
        <v>469</v>
      </c>
      <c r="M291" s="196" t="str">
        <f t="shared" si="131"/>
        <v>-</v>
      </c>
      <c r="N291" s="208">
        <f t="shared" si="127"/>
        <v>0</v>
      </c>
      <c r="O291" s="208">
        <f t="shared" si="132"/>
        <v>0</v>
      </c>
      <c r="P291" s="208">
        <f t="shared" si="128"/>
        <v>0</v>
      </c>
      <c r="Q291" s="174" t="s">
        <v>345</v>
      </c>
      <c r="R291" s="174" t="s">
        <v>384</v>
      </c>
      <c r="S291" s="212" t="s">
        <v>444</v>
      </c>
      <c r="T291" s="66"/>
      <c r="W291" s="185"/>
      <c r="X291" s="188"/>
      <c r="Y291" s="185"/>
      <c r="Z291" s="66"/>
    </row>
    <row r="292" spans="1:26" ht="15.6" hidden="1" customHeight="1">
      <c r="A292" s="172">
        <v>0</v>
      </c>
      <c r="B292" s="174"/>
      <c r="C292" s="151" t="s">
        <v>723</v>
      </c>
      <c r="D292" s="146" t="s">
        <v>336</v>
      </c>
      <c r="E292" s="149" t="s">
        <v>603</v>
      </c>
      <c r="F292" s="152" t="s">
        <v>71</v>
      </c>
      <c r="G292" s="153" t="s">
        <v>487</v>
      </c>
      <c r="H292" s="160">
        <f t="shared" si="126"/>
        <v>1.3914800995024876</v>
      </c>
      <c r="I292" s="199">
        <v>179</v>
      </c>
      <c r="J292" s="147">
        <v>25</v>
      </c>
      <c r="K292" s="159"/>
      <c r="L292" s="148" t="s">
        <v>469</v>
      </c>
      <c r="M292" s="196" t="str">
        <f t="shared" si="131"/>
        <v>-</v>
      </c>
      <c r="N292" s="208">
        <f t="shared" si="127"/>
        <v>0</v>
      </c>
      <c r="O292" s="208">
        <f t="shared" si="132"/>
        <v>0</v>
      </c>
      <c r="P292" s="208">
        <f t="shared" si="128"/>
        <v>0</v>
      </c>
      <c r="Q292" s="151" t="s">
        <v>345</v>
      </c>
      <c r="R292" s="151" t="s">
        <v>384</v>
      </c>
      <c r="S292" s="213" t="s">
        <v>444</v>
      </c>
      <c r="T292" s="66"/>
      <c r="W292" s="185"/>
      <c r="X292" s="188"/>
      <c r="Y292" s="185"/>
      <c r="Z292" s="66"/>
    </row>
    <row r="293" spans="1:26" ht="15.6" hidden="1" customHeight="1">
      <c r="A293" s="172">
        <v>0</v>
      </c>
      <c r="B293" s="151"/>
      <c r="C293" s="151" t="s">
        <v>724</v>
      </c>
      <c r="D293" s="146" t="s">
        <v>336</v>
      </c>
      <c r="E293" s="149" t="s">
        <v>603</v>
      </c>
      <c r="F293" s="152" t="s">
        <v>488</v>
      </c>
      <c r="G293" s="153" t="s">
        <v>487</v>
      </c>
      <c r="H293" s="160">
        <f t="shared" si="126"/>
        <v>1.4381218905472639</v>
      </c>
      <c r="I293" s="199">
        <v>185</v>
      </c>
      <c r="J293" s="147">
        <v>25</v>
      </c>
      <c r="K293" s="159"/>
      <c r="L293" s="148" t="s">
        <v>469</v>
      </c>
      <c r="M293" s="196" t="str">
        <f t="shared" si="131"/>
        <v>-</v>
      </c>
      <c r="N293" s="208">
        <f t="shared" si="127"/>
        <v>0</v>
      </c>
      <c r="O293" s="208">
        <f t="shared" si="132"/>
        <v>0</v>
      </c>
      <c r="P293" s="208">
        <f t="shared" si="128"/>
        <v>0</v>
      </c>
      <c r="Q293" s="151" t="s">
        <v>345</v>
      </c>
      <c r="R293" s="151" t="s">
        <v>384</v>
      </c>
      <c r="S293" s="213" t="s">
        <v>444</v>
      </c>
      <c r="T293" s="66"/>
      <c r="W293" s="185"/>
      <c r="X293" s="188"/>
      <c r="Y293" s="185"/>
      <c r="Z293" s="66"/>
    </row>
    <row r="294" spans="1:26" ht="15.6" hidden="1" customHeight="1">
      <c r="A294" s="172">
        <v>0</v>
      </c>
      <c r="B294" s="174"/>
      <c r="C294" s="174" t="s">
        <v>725</v>
      </c>
      <c r="D294" s="146" t="s">
        <v>336</v>
      </c>
      <c r="E294" s="149" t="s">
        <v>604</v>
      </c>
      <c r="F294" s="192" t="s">
        <v>739</v>
      </c>
      <c r="G294" s="193" t="s">
        <v>487</v>
      </c>
      <c r="H294" s="160">
        <f t="shared" si="126"/>
        <v>1.2282338308457712</v>
      </c>
      <c r="I294" s="199">
        <v>158</v>
      </c>
      <c r="J294" s="195">
        <v>25</v>
      </c>
      <c r="K294" s="159"/>
      <c r="L294" s="148" t="s">
        <v>469</v>
      </c>
      <c r="M294" s="196" t="str">
        <f t="shared" si="131"/>
        <v>-</v>
      </c>
      <c r="N294" s="208">
        <f t="shared" si="127"/>
        <v>0</v>
      </c>
      <c r="O294" s="208">
        <f t="shared" si="132"/>
        <v>0</v>
      </c>
      <c r="P294" s="208">
        <f t="shared" si="128"/>
        <v>0</v>
      </c>
      <c r="Q294" s="174" t="s">
        <v>341</v>
      </c>
      <c r="R294" s="174" t="s">
        <v>384</v>
      </c>
      <c r="S294" s="212" t="s">
        <v>445</v>
      </c>
      <c r="T294" s="66"/>
      <c r="W294" s="185"/>
      <c r="X294" s="188"/>
      <c r="Y294" s="185"/>
      <c r="Z294" s="66"/>
    </row>
    <row r="295" spans="1:26" ht="15.6" hidden="1" customHeight="1">
      <c r="A295" s="172">
        <v>0</v>
      </c>
      <c r="B295" s="174"/>
      <c r="C295" s="151" t="s">
        <v>726</v>
      </c>
      <c r="D295" s="146" t="s">
        <v>336</v>
      </c>
      <c r="E295" s="149" t="s">
        <v>604</v>
      </c>
      <c r="F295" s="152" t="s">
        <v>71</v>
      </c>
      <c r="G295" s="153" t="s">
        <v>487</v>
      </c>
      <c r="H295" s="160">
        <f t="shared" si="126"/>
        <v>1.3914800995024876</v>
      </c>
      <c r="I295" s="199">
        <v>179</v>
      </c>
      <c r="J295" s="147">
        <v>25</v>
      </c>
      <c r="K295" s="159"/>
      <c r="L295" s="148" t="s">
        <v>469</v>
      </c>
      <c r="M295" s="196" t="str">
        <f t="shared" si="131"/>
        <v>-</v>
      </c>
      <c r="N295" s="208">
        <f t="shared" si="127"/>
        <v>0</v>
      </c>
      <c r="O295" s="208">
        <f t="shared" si="132"/>
        <v>0</v>
      </c>
      <c r="P295" s="208">
        <f t="shared" si="128"/>
        <v>0</v>
      </c>
      <c r="Q295" s="151" t="s">
        <v>341</v>
      </c>
      <c r="R295" s="151" t="s">
        <v>384</v>
      </c>
      <c r="S295" s="213" t="s">
        <v>445</v>
      </c>
      <c r="T295" s="66"/>
      <c r="W295" s="185"/>
      <c r="X295" s="188"/>
      <c r="Y295" s="185"/>
      <c r="Z295" s="66"/>
    </row>
    <row r="296" spans="1:26" ht="15.6" customHeight="1">
      <c r="A296" s="172" t="s">
        <v>776</v>
      </c>
      <c r="B296" s="59"/>
      <c r="C296" s="59" t="s">
        <v>867</v>
      </c>
      <c r="D296" s="168" t="s">
        <v>336</v>
      </c>
      <c r="E296" s="155" t="s">
        <v>886</v>
      </c>
      <c r="F296" s="60" t="s">
        <v>546</v>
      </c>
      <c r="G296" s="61" t="s">
        <v>487</v>
      </c>
      <c r="H296" s="173">
        <f t="shared" si="126"/>
        <v>1.8889925373134331</v>
      </c>
      <c r="I296" s="150">
        <v>243</v>
      </c>
      <c r="J296" s="158">
        <v>24</v>
      </c>
      <c r="K296" s="175"/>
      <c r="L296" s="132" t="s">
        <v>47</v>
      </c>
      <c r="M296" s="64" t="str">
        <f>IF(K296="","-",K296/J296)</f>
        <v>-</v>
      </c>
      <c r="N296" s="144">
        <f t="shared" si="127"/>
        <v>0</v>
      </c>
      <c r="O296" s="144">
        <v>0</v>
      </c>
      <c r="P296" s="144">
        <f t="shared" si="128"/>
        <v>0</v>
      </c>
      <c r="Q296" s="59" t="s">
        <v>337</v>
      </c>
      <c r="R296" s="59" t="s">
        <v>390</v>
      </c>
      <c r="S296" s="211" t="s">
        <v>448</v>
      </c>
      <c r="T296" s="66"/>
      <c r="W296" s="185"/>
      <c r="X296" s="188"/>
      <c r="Y296" s="185"/>
      <c r="Z296" s="66"/>
    </row>
    <row r="297" spans="1:26" ht="15.6" customHeight="1">
      <c r="A297" s="172">
        <v>45</v>
      </c>
      <c r="B297" s="59"/>
      <c r="C297" s="59" t="s">
        <v>782</v>
      </c>
      <c r="D297" s="156" t="s">
        <v>336</v>
      </c>
      <c r="E297" s="143" t="s">
        <v>812</v>
      </c>
      <c r="F297" s="60" t="s">
        <v>488</v>
      </c>
      <c r="G297" s="61" t="s">
        <v>487</v>
      </c>
      <c r="H297" s="173">
        <f t="shared" si="126"/>
        <v>4.1122512437810945</v>
      </c>
      <c r="I297" s="150">
        <v>529</v>
      </c>
      <c r="J297" s="158">
        <v>25</v>
      </c>
      <c r="K297" s="175"/>
      <c r="L297" s="132" t="s">
        <v>47</v>
      </c>
      <c r="M297" s="64" t="str">
        <f>IF(K297="","-",K297/275)</f>
        <v>-</v>
      </c>
      <c r="N297" s="144">
        <f t="shared" si="127"/>
        <v>0</v>
      </c>
      <c r="O297" s="144">
        <f>IF(K297&lt;50,I297*K297*0.05,0)</f>
        <v>0</v>
      </c>
      <c r="P297" s="144">
        <f t="shared" si="128"/>
        <v>0</v>
      </c>
      <c r="Q297" s="59" t="s">
        <v>337</v>
      </c>
      <c r="R297" s="59" t="s">
        <v>390</v>
      </c>
      <c r="S297" s="211" t="s">
        <v>448</v>
      </c>
      <c r="T297" s="66"/>
      <c r="W297" s="185"/>
      <c r="X297" s="188"/>
      <c r="Y297" s="185"/>
      <c r="Z297" s="66"/>
    </row>
    <row r="298" spans="1:26" ht="15.6" customHeight="1">
      <c r="A298" s="172" t="s">
        <v>776</v>
      </c>
      <c r="B298" s="174"/>
      <c r="C298" s="59" t="s">
        <v>868</v>
      </c>
      <c r="D298" s="168" t="s">
        <v>336</v>
      </c>
      <c r="E298" s="155" t="s">
        <v>881</v>
      </c>
      <c r="F298" s="60" t="s">
        <v>671</v>
      </c>
      <c r="G298" s="61" t="s">
        <v>68</v>
      </c>
      <c r="H298" s="173">
        <f t="shared" si="126"/>
        <v>2.3631840796019903</v>
      </c>
      <c r="I298" s="150">
        <v>304</v>
      </c>
      <c r="J298" s="158">
        <v>40</v>
      </c>
      <c r="K298" s="175"/>
      <c r="L298" s="132" t="s">
        <v>47</v>
      </c>
      <c r="M298" s="64" t="str">
        <f>IF(K298="","-",K298/J298)</f>
        <v>-</v>
      </c>
      <c r="N298" s="144">
        <f t="shared" si="127"/>
        <v>0</v>
      </c>
      <c r="O298" s="144">
        <v>0</v>
      </c>
      <c r="P298" s="144">
        <f t="shared" si="128"/>
        <v>0</v>
      </c>
      <c r="Q298" s="59" t="s">
        <v>347</v>
      </c>
      <c r="R298" s="59" t="s">
        <v>890</v>
      </c>
      <c r="S298" s="211"/>
      <c r="T298" s="66"/>
      <c r="W298" s="185"/>
      <c r="X298" s="188"/>
      <c r="Y298" s="185"/>
      <c r="Z298" s="66"/>
    </row>
    <row r="299" spans="1:26" ht="15.6" customHeight="1">
      <c r="A299" s="172" t="s">
        <v>776</v>
      </c>
      <c r="B299" s="59"/>
      <c r="C299" s="59" t="s">
        <v>869</v>
      </c>
      <c r="D299" s="168" t="s">
        <v>336</v>
      </c>
      <c r="E299" s="155" t="s">
        <v>887</v>
      </c>
      <c r="F299" s="60" t="s">
        <v>546</v>
      </c>
      <c r="G299" s="61" t="s">
        <v>487</v>
      </c>
      <c r="H299" s="173">
        <f t="shared" si="126"/>
        <v>2.1066542288557217</v>
      </c>
      <c r="I299" s="150">
        <v>271</v>
      </c>
      <c r="J299" s="158">
        <v>24</v>
      </c>
      <c r="K299" s="175"/>
      <c r="L299" s="132" t="s">
        <v>47</v>
      </c>
      <c r="M299" s="64" t="str">
        <f>IF(K299="","-",K299/J299)</f>
        <v>-</v>
      </c>
      <c r="N299" s="144">
        <f t="shared" si="127"/>
        <v>0</v>
      </c>
      <c r="O299" s="144">
        <v>0</v>
      </c>
      <c r="P299" s="144">
        <f t="shared" si="128"/>
        <v>0</v>
      </c>
      <c r="Q299" s="59" t="s">
        <v>347</v>
      </c>
      <c r="R299" s="59" t="s">
        <v>892</v>
      </c>
      <c r="S299" s="211"/>
      <c r="T299" s="66"/>
      <c r="W299" s="185"/>
      <c r="X299" s="188"/>
      <c r="Y299" s="185"/>
      <c r="Z299" s="66"/>
    </row>
    <row r="300" spans="1:26" ht="15.6" customHeight="1">
      <c r="A300" s="172" t="s">
        <v>776</v>
      </c>
      <c r="B300" s="59"/>
      <c r="C300" s="59" t="s">
        <v>870</v>
      </c>
      <c r="D300" s="168" t="s">
        <v>336</v>
      </c>
      <c r="E300" s="155" t="s">
        <v>887</v>
      </c>
      <c r="F300" s="60" t="s">
        <v>546</v>
      </c>
      <c r="G300" s="61" t="s">
        <v>487</v>
      </c>
      <c r="H300" s="173">
        <f t="shared" si="126"/>
        <v>2.1066542288557217</v>
      </c>
      <c r="I300" s="150">
        <v>271</v>
      </c>
      <c r="J300" s="158">
        <v>24</v>
      </c>
      <c r="K300" s="175"/>
      <c r="L300" s="132" t="s">
        <v>47</v>
      </c>
      <c r="M300" s="64" t="str">
        <f>IF(K300="","-",K300/J300)</f>
        <v>-</v>
      </c>
      <c r="N300" s="144">
        <f t="shared" si="127"/>
        <v>0</v>
      </c>
      <c r="O300" s="144">
        <v>0</v>
      </c>
      <c r="P300" s="144">
        <f t="shared" si="128"/>
        <v>0</v>
      </c>
      <c r="Q300" s="59" t="s">
        <v>347</v>
      </c>
      <c r="R300" s="59" t="s">
        <v>892</v>
      </c>
      <c r="S300" s="211"/>
      <c r="T300" s="66"/>
      <c r="W300" s="185"/>
      <c r="X300" s="188"/>
      <c r="Y300" s="185"/>
      <c r="Z300" s="66"/>
    </row>
    <row r="301" spans="1:26" ht="15.6" customHeight="1">
      <c r="A301" s="172">
        <v>32</v>
      </c>
      <c r="B301" s="174"/>
      <c r="C301" s="59" t="s">
        <v>871</v>
      </c>
      <c r="D301" s="168" t="s">
        <v>336</v>
      </c>
      <c r="E301" s="155" t="s">
        <v>882</v>
      </c>
      <c r="F301" s="60" t="s">
        <v>671</v>
      </c>
      <c r="G301" s="61" t="s">
        <v>68</v>
      </c>
      <c r="H301" s="173">
        <f t="shared" si="126"/>
        <v>2.7751865671641793</v>
      </c>
      <c r="I301" s="150">
        <v>357</v>
      </c>
      <c r="J301" s="158">
        <v>40</v>
      </c>
      <c r="K301" s="175"/>
      <c r="L301" s="132" t="s">
        <v>47</v>
      </c>
      <c r="M301" s="64" t="str">
        <f>IF(K301="","-",K301/J301)</f>
        <v>-</v>
      </c>
      <c r="N301" s="144">
        <f t="shared" si="127"/>
        <v>0</v>
      </c>
      <c r="O301" s="144">
        <v>0</v>
      </c>
      <c r="P301" s="144">
        <f t="shared" si="128"/>
        <v>0</v>
      </c>
      <c r="Q301" s="59" t="s">
        <v>347</v>
      </c>
      <c r="R301" s="59" t="s">
        <v>891</v>
      </c>
      <c r="S301" s="211"/>
      <c r="T301" s="66"/>
      <c r="W301" s="185"/>
      <c r="X301" s="188"/>
      <c r="Y301" s="185"/>
      <c r="Z301" s="66"/>
    </row>
    <row r="302" spans="1:26" ht="15.6" customHeight="1">
      <c r="A302" s="172">
        <v>52</v>
      </c>
      <c r="B302" s="174"/>
      <c r="C302" s="59" t="s">
        <v>872</v>
      </c>
      <c r="D302" s="168" t="s">
        <v>336</v>
      </c>
      <c r="E302" s="155" t="s">
        <v>883</v>
      </c>
      <c r="F302" s="60" t="s">
        <v>671</v>
      </c>
      <c r="G302" s="61" t="s">
        <v>68</v>
      </c>
      <c r="H302" s="173">
        <f t="shared" si="126"/>
        <v>2.7751865671641793</v>
      </c>
      <c r="I302" s="150">
        <v>357</v>
      </c>
      <c r="J302" s="158">
        <v>40</v>
      </c>
      <c r="K302" s="175"/>
      <c r="L302" s="132" t="s">
        <v>47</v>
      </c>
      <c r="M302" s="64" t="str">
        <f>IF(K302="","-",K302/J302)</f>
        <v>-</v>
      </c>
      <c r="N302" s="144">
        <f t="shared" si="127"/>
        <v>0</v>
      </c>
      <c r="O302" s="144">
        <v>0</v>
      </c>
      <c r="P302" s="144">
        <f t="shared" si="128"/>
        <v>0</v>
      </c>
      <c r="Q302" s="59" t="s">
        <v>347</v>
      </c>
      <c r="R302" s="59" t="s">
        <v>892</v>
      </c>
      <c r="S302" s="211"/>
      <c r="T302" s="66"/>
      <c r="W302" s="185"/>
      <c r="X302" s="188"/>
      <c r="Y302" s="185"/>
      <c r="Z302" s="66"/>
    </row>
    <row r="303" spans="1:26" ht="15.6" customHeight="1">
      <c r="A303" s="172" t="s">
        <v>776</v>
      </c>
      <c r="B303" s="174"/>
      <c r="C303" s="59" t="s">
        <v>478</v>
      </c>
      <c r="D303" s="168" t="s">
        <v>336</v>
      </c>
      <c r="E303" s="143" t="s">
        <v>826</v>
      </c>
      <c r="F303" s="60" t="s">
        <v>71</v>
      </c>
      <c r="G303" s="61" t="s">
        <v>487</v>
      </c>
      <c r="H303" s="173">
        <f t="shared" si="126"/>
        <v>2.7907338308457716</v>
      </c>
      <c r="I303" s="150">
        <v>359</v>
      </c>
      <c r="J303" s="158">
        <v>20</v>
      </c>
      <c r="K303" s="175"/>
      <c r="L303" s="132" t="s">
        <v>47</v>
      </c>
      <c r="M303" s="64" t="str">
        <f t="shared" ref="M303:M310" si="133">IF(K303="","-",K303/275)</f>
        <v>-</v>
      </c>
      <c r="N303" s="144">
        <f t="shared" si="127"/>
        <v>0</v>
      </c>
      <c r="O303" s="144">
        <f t="shared" ref="O303:O310" si="134">IF(K303&lt;50,I303*K303*0.05,0)</f>
        <v>0</v>
      </c>
      <c r="P303" s="144">
        <f t="shared" si="128"/>
        <v>0</v>
      </c>
      <c r="Q303" s="59" t="s">
        <v>350</v>
      </c>
      <c r="R303" s="59" t="s">
        <v>393</v>
      </c>
      <c r="S303" s="211" t="s">
        <v>451</v>
      </c>
      <c r="T303" s="66"/>
      <c r="W303" s="185"/>
      <c r="X303" s="188"/>
      <c r="Y303" s="185"/>
      <c r="Z303" s="66"/>
    </row>
    <row r="304" spans="1:26" ht="15.6" customHeight="1">
      <c r="A304" s="172">
        <v>50</v>
      </c>
      <c r="B304" s="174"/>
      <c r="C304" s="59" t="s">
        <v>797</v>
      </c>
      <c r="D304" s="168" t="s">
        <v>336</v>
      </c>
      <c r="E304" s="143" t="s">
        <v>746</v>
      </c>
      <c r="F304" s="60" t="s">
        <v>739</v>
      </c>
      <c r="G304" s="61" t="s">
        <v>487</v>
      </c>
      <c r="H304" s="173">
        <f t="shared" si="126"/>
        <v>2.604166666666667</v>
      </c>
      <c r="I304" s="150">
        <v>335</v>
      </c>
      <c r="J304" s="158">
        <v>25</v>
      </c>
      <c r="K304" s="175"/>
      <c r="L304" s="132" t="s">
        <v>47</v>
      </c>
      <c r="M304" s="64" t="str">
        <f t="shared" si="133"/>
        <v>-</v>
      </c>
      <c r="N304" s="144">
        <f t="shared" si="127"/>
        <v>0</v>
      </c>
      <c r="O304" s="144">
        <f t="shared" si="134"/>
        <v>0</v>
      </c>
      <c r="P304" s="144">
        <f t="shared" si="128"/>
        <v>0</v>
      </c>
      <c r="Q304" s="59" t="s">
        <v>341</v>
      </c>
      <c r="R304" s="59" t="s">
        <v>353</v>
      </c>
      <c r="S304" s="211" t="s">
        <v>455</v>
      </c>
      <c r="T304" s="66"/>
      <c r="W304" s="185"/>
      <c r="X304" s="188"/>
      <c r="Y304" s="185"/>
      <c r="Z304" s="66"/>
    </row>
    <row r="305" spans="1:26" ht="15.6" hidden="1" customHeight="1">
      <c r="A305" s="172">
        <v>0</v>
      </c>
      <c r="B305" s="174"/>
      <c r="C305" s="174" t="s">
        <v>796</v>
      </c>
      <c r="D305" s="146" t="s">
        <v>336</v>
      </c>
      <c r="E305" s="149" t="s">
        <v>746</v>
      </c>
      <c r="F305" s="192" t="s">
        <v>71</v>
      </c>
      <c r="G305" s="193" t="s">
        <v>487</v>
      </c>
      <c r="H305" s="160">
        <f t="shared" si="126"/>
        <v>2.6974502487562191</v>
      </c>
      <c r="I305" s="199">
        <v>347</v>
      </c>
      <c r="J305" s="195">
        <v>25</v>
      </c>
      <c r="K305" s="159"/>
      <c r="L305" s="148" t="s">
        <v>469</v>
      </c>
      <c r="M305" s="196" t="str">
        <f t="shared" si="133"/>
        <v>-</v>
      </c>
      <c r="N305" s="208">
        <f t="shared" si="127"/>
        <v>0</v>
      </c>
      <c r="O305" s="208">
        <f t="shared" si="134"/>
        <v>0</v>
      </c>
      <c r="P305" s="208">
        <f t="shared" si="128"/>
        <v>0</v>
      </c>
      <c r="Q305" s="174" t="s">
        <v>341</v>
      </c>
      <c r="R305" s="174" t="s">
        <v>353</v>
      </c>
      <c r="S305" s="212" t="s">
        <v>455</v>
      </c>
      <c r="T305" s="66"/>
      <c r="W305" s="185"/>
      <c r="X305" s="188"/>
      <c r="Y305" s="185"/>
      <c r="Z305" s="66"/>
    </row>
    <row r="306" spans="1:26" ht="15.6" hidden="1" customHeight="1">
      <c r="A306" s="172">
        <v>0</v>
      </c>
      <c r="B306" s="174"/>
      <c r="C306" s="151" t="s">
        <v>727</v>
      </c>
      <c r="D306" s="146" t="s">
        <v>336</v>
      </c>
      <c r="E306" s="149" t="s">
        <v>746</v>
      </c>
      <c r="F306" s="152" t="s">
        <v>488</v>
      </c>
      <c r="G306" s="153" t="s">
        <v>487</v>
      </c>
      <c r="H306" s="160">
        <f t="shared" si="126"/>
        <v>2.7440920398009951</v>
      </c>
      <c r="I306" s="199">
        <v>353</v>
      </c>
      <c r="J306" s="147">
        <v>25</v>
      </c>
      <c r="K306" s="159"/>
      <c r="L306" s="148" t="s">
        <v>469</v>
      </c>
      <c r="M306" s="196" t="str">
        <f t="shared" si="133"/>
        <v>-</v>
      </c>
      <c r="N306" s="208">
        <f t="shared" si="127"/>
        <v>0</v>
      </c>
      <c r="O306" s="208">
        <f t="shared" si="134"/>
        <v>0</v>
      </c>
      <c r="P306" s="208">
        <f t="shared" si="128"/>
        <v>0</v>
      </c>
      <c r="Q306" s="151" t="s">
        <v>341</v>
      </c>
      <c r="R306" s="151" t="s">
        <v>353</v>
      </c>
      <c r="S306" s="213" t="s">
        <v>455</v>
      </c>
      <c r="T306" s="66"/>
      <c r="W306" s="185"/>
      <c r="X306" s="188"/>
      <c r="Y306" s="185"/>
      <c r="Z306" s="66"/>
    </row>
    <row r="307" spans="1:26" ht="15.6" hidden="1" customHeight="1">
      <c r="A307" s="172">
        <v>0</v>
      </c>
      <c r="B307" s="174"/>
      <c r="C307" s="174" t="s">
        <v>728</v>
      </c>
      <c r="D307" s="146" t="s">
        <v>336</v>
      </c>
      <c r="E307" s="149" t="s">
        <v>746</v>
      </c>
      <c r="F307" s="192" t="s">
        <v>42</v>
      </c>
      <c r="G307" s="193" t="s">
        <v>487</v>
      </c>
      <c r="H307" s="160">
        <f t="shared" ref="H307:H328" si="135">I307/$O$7</f>
        <v>3.0939054726368163</v>
      </c>
      <c r="I307" s="199">
        <v>398</v>
      </c>
      <c r="J307" s="195">
        <v>25</v>
      </c>
      <c r="K307" s="159"/>
      <c r="L307" s="148" t="s">
        <v>469</v>
      </c>
      <c r="M307" s="196" t="str">
        <f t="shared" si="133"/>
        <v>-</v>
      </c>
      <c r="N307" s="208">
        <f t="shared" ref="N307:N328" si="136">I307*K307</f>
        <v>0</v>
      </c>
      <c r="O307" s="208">
        <f t="shared" si="134"/>
        <v>0</v>
      </c>
      <c r="P307" s="208">
        <f t="shared" ref="P307:P328" si="137">N307+O307</f>
        <v>0</v>
      </c>
      <c r="Q307" s="174" t="s">
        <v>341</v>
      </c>
      <c r="R307" s="174" t="s">
        <v>353</v>
      </c>
      <c r="S307" s="212" t="s">
        <v>455</v>
      </c>
      <c r="T307" s="66"/>
      <c r="W307" s="185"/>
      <c r="X307" s="188"/>
      <c r="Y307" s="185"/>
      <c r="Z307" s="66"/>
    </row>
    <row r="308" spans="1:26" ht="15.6" hidden="1" customHeight="1">
      <c r="A308" s="172">
        <v>0</v>
      </c>
      <c r="B308" s="174"/>
      <c r="C308" s="151" t="s">
        <v>729</v>
      </c>
      <c r="D308" s="146" t="s">
        <v>336</v>
      </c>
      <c r="E308" s="149" t="s">
        <v>747</v>
      </c>
      <c r="F308" s="152" t="s">
        <v>739</v>
      </c>
      <c r="G308" s="153" t="s">
        <v>487</v>
      </c>
      <c r="H308" s="160">
        <f t="shared" si="135"/>
        <v>2.8840174129353238</v>
      </c>
      <c r="I308" s="199">
        <v>371</v>
      </c>
      <c r="J308" s="147">
        <v>25</v>
      </c>
      <c r="K308" s="159"/>
      <c r="L308" s="148" t="s">
        <v>469</v>
      </c>
      <c r="M308" s="196" t="str">
        <f t="shared" si="133"/>
        <v>-</v>
      </c>
      <c r="N308" s="208">
        <f t="shared" si="136"/>
        <v>0</v>
      </c>
      <c r="O308" s="208">
        <f t="shared" si="134"/>
        <v>0</v>
      </c>
      <c r="P308" s="208">
        <f t="shared" si="137"/>
        <v>0</v>
      </c>
      <c r="Q308" s="151" t="s">
        <v>397</v>
      </c>
      <c r="R308" s="151" t="s">
        <v>398</v>
      </c>
      <c r="S308" s="213" t="s">
        <v>456</v>
      </c>
      <c r="T308" s="66"/>
      <c r="W308" s="185"/>
      <c r="X308" s="188"/>
      <c r="Y308" s="185"/>
      <c r="Z308" s="66"/>
    </row>
    <row r="309" spans="1:26" ht="15.6" hidden="1" customHeight="1">
      <c r="A309" s="172">
        <v>0</v>
      </c>
      <c r="B309" s="174"/>
      <c r="C309" s="174" t="s">
        <v>783</v>
      </c>
      <c r="D309" s="146" t="s">
        <v>336</v>
      </c>
      <c r="E309" s="149" t="s">
        <v>747</v>
      </c>
      <c r="F309" s="192" t="s">
        <v>488</v>
      </c>
      <c r="G309" s="193" t="s">
        <v>487</v>
      </c>
      <c r="H309" s="160">
        <f t="shared" si="135"/>
        <v>2.8840174129353238</v>
      </c>
      <c r="I309" s="199">
        <v>371</v>
      </c>
      <c r="J309" s="195">
        <v>25</v>
      </c>
      <c r="K309" s="159"/>
      <c r="L309" s="148" t="s">
        <v>469</v>
      </c>
      <c r="M309" s="196" t="str">
        <f t="shared" si="133"/>
        <v>-</v>
      </c>
      <c r="N309" s="208">
        <f t="shared" si="136"/>
        <v>0</v>
      </c>
      <c r="O309" s="208">
        <f t="shared" si="134"/>
        <v>0</v>
      </c>
      <c r="P309" s="208">
        <f t="shared" si="137"/>
        <v>0</v>
      </c>
      <c r="Q309" s="174" t="s">
        <v>397</v>
      </c>
      <c r="R309" s="174" t="s">
        <v>398</v>
      </c>
      <c r="S309" s="212" t="s">
        <v>456</v>
      </c>
      <c r="T309" s="66"/>
      <c r="W309" s="185"/>
      <c r="X309" s="188"/>
      <c r="Y309" s="185"/>
      <c r="Z309" s="66"/>
    </row>
    <row r="310" spans="1:26" ht="15.6" hidden="1" customHeight="1">
      <c r="A310" s="172">
        <v>0</v>
      </c>
      <c r="B310" s="174"/>
      <c r="C310" s="151" t="s">
        <v>730</v>
      </c>
      <c r="D310" s="146" t="s">
        <v>336</v>
      </c>
      <c r="E310" s="149" t="s">
        <v>748</v>
      </c>
      <c r="F310" s="152" t="s">
        <v>488</v>
      </c>
      <c r="G310" s="153" t="s">
        <v>487</v>
      </c>
      <c r="H310" s="160">
        <f t="shared" si="135"/>
        <v>3.4281716417910451</v>
      </c>
      <c r="I310" s="199">
        <v>441</v>
      </c>
      <c r="J310" s="147">
        <v>25</v>
      </c>
      <c r="K310" s="159"/>
      <c r="L310" s="148" t="s">
        <v>469</v>
      </c>
      <c r="M310" s="196" t="str">
        <f t="shared" si="133"/>
        <v>-</v>
      </c>
      <c r="N310" s="208">
        <f t="shared" si="136"/>
        <v>0</v>
      </c>
      <c r="O310" s="208">
        <f t="shared" si="134"/>
        <v>0</v>
      </c>
      <c r="P310" s="208">
        <f t="shared" si="137"/>
        <v>0</v>
      </c>
      <c r="Q310" s="151" t="s">
        <v>356</v>
      </c>
      <c r="R310" s="151" t="s">
        <v>399</v>
      </c>
      <c r="S310" s="213" t="s">
        <v>457</v>
      </c>
      <c r="T310" s="66"/>
      <c r="W310" s="185"/>
      <c r="X310" s="188"/>
      <c r="Y310" s="185"/>
      <c r="Z310" s="66"/>
    </row>
    <row r="311" spans="1:26" ht="15.6" customHeight="1">
      <c r="A311" s="172" t="s">
        <v>776</v>
      </c>
      <c r="B311" s="174"/>
      <c r="C311" s="59" t="s">
        <v>873</v>
      </c>
      <c r="D311" s="168" t="s">
        <v>336</v>
      </c>
      <c r="E311" s="155" t="s">
        <v>748</v>
      </c>
      <c r="F311" s="60" t="s">
        <v>546</v>
      </c>
      <c r="G311" s="61" t="s">
        <v>487</v>
      </c>
      <c r="H311" s="173">
        <f t="shared" si="135"/>
        <v>1.8889925373134331</v>
      </c>
      <c r="I311" s="150">
        <v>243</v>
      </c>
      <c r="J311" s="158">
        <v>24</v>
      </c>
      <c r="K311" s="175"/>
      <c r="L311" s="132" t="s">
        <v>47</v>
      </c>
      <c r="M311" s="64" t="str">
        <f>IF(K311="","-",K311/J311)</f>
        <v>-</v>
      </c>
      <c r="N311" s="144">
        <f t="shared" si="136"/>
        <v>0</v>
      </c>
      <c r="O311" s="144">
        <v>0</v>
      </c>
      <c r="P311" s="144">
        <f t="shared" si="137"/>
        <v>0</v>
      </c>
      <c r="Q311" s="59" t="s">
        <v>356</v>
      </c>
      <c r="R311" s="59" t="s">
        <v>399</v>
      </c>
      <c r="S311" s="211" t="s">
        <v>457</v>
      </c>
      <c r="T311" s="66"/>
      <c r="W311" s="185"/>
      <c r="X311" s="188"/>
      <c r="Y311" s="185"/>
      <c r="Z311" s="66"/>
    </row>
    <row r="312" spans="1:26" ht="15.6" hidden="1" customHeight="1">
      <c r="A312" s="172">
        <v>0</v>
      </c>
      <c r="B312" s="59"/>
      <c r="C312" s="59" t="s">
        <v>731</v>
      </c>
      <c r="D312" s="210" t="s">
        <v>336</v>
      </c>
      <c r="E312" s="167" t="s">
        <v>749</v>
      </c>
      <c r="F312" s="60" t="s">
        <v>488</v>
      </c>
      <c r="G312" s="61" t="s">
        <v>487</v>
      </c>
      <c r="H312" s="173">
        <f t="shared" si="135"/>
        <v>3.4281716417910451</v>
      </c>
      <c r="I312" s="150">
        <v>441</v>
      </c>
      <c r="J312" s="158">
        <v>25</v>
      </c>
      <c r="K312" s="175"/>
      <c r="L312" s="132" t="s">
        <v>47</v>
      </c>
      <c r="M312" s="64" t="str">
        <f>IF(K312="","-",K312/275)</f>
        <v>-</v>
      </c>
      <c r="N312" s="144">
        <f t="shared" si="136"/>
        <v>0</v>
      </c>
      <c r="O312" s="144">
        <f>IF(K312&lt;50,I312*K312*0.05,0)</f>
        <v>0</v>
      </c>
      <c r="P312" s="144">
        <f t="shared" si="137"/>
        <v>0</v>
      </c>
      <c r="Q312" s="59" t="s">
        <v>356</v>
      </c>
      <c r="R312" s="59" t="s">
        <v>401</v>
      </c>
      <c r="S312" s="211" t="s">
        <v>459</v>
      </c>
      <c r="T312" s="66"/>
      <c r="W312" s="185"/>
      <c r="X312" s="188"/>
      <c r="Y312" s="185"/>
      <c r="Z312" s="66"/>
    </row>
    <row r="313" spans="1:26" ht="15.6" customHeight="1">
      <c r="A313" s="172" t="s">
        <v>776</v>
      </c>
      <c r="B313" s="174"/>
      <c r="C313" s="59" t="s">
        <v>874</v>
      </c>
      <c r="D313" s="168" t="s">
        <v>336</v>
      </c>
      <c r="E313" s="155" t="s">
        <v>749</v>
      </c>
      <c r="F313" s="60" t="s">
        <v>546</v>
      </c>
      <c r="G313" s="61" t="s">
        <v>487</v>
      </c>
      <c r="H313" s="173">
        <f t="shared" si="135"/>
        <v>1.8889925373134331</v>
      </c>
      <c r="I313" s="150">
        <v>243</v>
      </c>
      <c r="J313" s="158">
        <v>24</v>
      </c>
      <c r="K313" s="175"/>
      <c r="L313" s="132" t="s">
        <v>47</v>
      </c>
      <c r="M313" s="64" t="str">
        <f>IF(K313="","-",K313/J313)</f>
        <v>-</v>
      </c>
      <c r="N313" s="144">
        <f t="shared" si="136"/>
        <v>0</v>
      </c>
      <c r="O313" s="144">
        <v>0</v>
      </c>
      <c r="P313" s="144">
        <f t="shared" si="137"/>
        <v>0</v>
      </c>
      <c r="Q313" s="59" t="s">
        <v>356</v>
      </c>
      <c r="R313" s="59" t="s">
        <v>401</v>
      </c>
      <c r="S313" s="211" t="s">
        <v>459</v>
      </c>
      <c r="T313" s="66"/>
      <c r="W313" s="185"/>
      <c r="X313" s="188"/>
      <c r="Y313" s="185"/>
      <c r="Z313" s="66"/>
    </row>
    <row r="314" spans="1:26" ht="15.6" customHeight="1">
      <c r="A314" s="172">
        <v>100</v>
      </c>
      <c r="B314" s="174"/>
      <c r="C314" s="59" t="s">
        <v>732</v>
      </c>
      <c r="D314" s="168" t="s">
        <v>336</v>
      </c>
      <c r="E314" s="143" t="s">
        <v>614</v>
      </c>
      <c r="F314" s="60" t="s">
        <v>739</v>
      </c>
      <c r="G314" s="61" t="s">
        <v>487</v>
      </c>
      <c r="H314" s="173">
        <f t="shared" si="135"/>
        <v>1.096082089552239</v>
      </c>
      <c r="I314" s="150">
        <v>141</v>
      </c>
      <c r="J314" s="158">
        <v>25</v>
      </c>
      <c r="K314" s="175"/>
      <c r="L314" s="132" t="s">
        <v>47</v>
      </c>
      <c r="M314" s="64" t="str">
        <f t="shared" ref="M314:M321" si="138">IF(K314="","-",K314/275)</f>
        <v>-</v>
      </c>
      <c r="N314" s="144">
        <f t="shared" si="136"/>
        <v>0</v>
      </c>
      <c r="O314" s="144">
        <f t="shared" ref="O314:O321" si="139">IF(K314&lt;50,I314*K314*0.05,0)</f>
        <v>0</v>
      </c>
      <c r="P314" s="144">
        <f t="shared" si="137"/>
        <v>0</v>
      </c>
      <c r="Q314" s="59" t="s">
        <v>341</v>
      </c>
      <c r="R314" s="59" t="s">
        <v>403</v>
      </c>
      <c r="S314" s="211" t="s">
        <v>404</v>
      </c>
      <c r="T314" s="66"/>
      <c r="W314" s="185"/>
      <c r="X314" s="188"/>
      <c r="Y314" s="185"/>
      <c r="Z314" s="66"/>
    </row>
    <row r="315" spans="1:26" ht="15.6" customHeight="1">
      <c r="A315" s="172" t="s">
        <v>776</v>
      </c>
      <c r="B315" s="174"/>
      <c r="C315" s="59" t="s">
        <v>733</v>
      </c>
      <c r="D315" s="168" t="s">
        <v>336</v>
      </c>
      <c r="E315" s="143" t="s">
        <v>614</v>
      </c>
      <c r="F315" s="60" t="s">
        <v>488</v>
      </c>
      <c r="G315" s="61" t="s">
        <v>487</v>
      </c>
      <c r="H315" s="173">
        <f t="shared" si="135"/>
        <v>1.3292910447761195</v>
      </c>
      <c r="I315" s="150">
        <v>171</v>
      </c>
      <c r="J315" s="158">
        <v>25</v>
      </c>
      <c r="K315" s="175"/>
      <c r="L315" s="132" t="s">
        <v>47</v>
      </c>
      <c r="M315" s="64" t="str">
        <f t="shared" si="138"/>
        <v>-</v>
      </c>
      <c r="N315" s="144">
        <f t="shared" si="136"/>
        <v>0</v>
      </c>
      <c r="O315" s="144">
        <f t="shared" si="139"/>
        <v>0</v>
      </c>
      <c r="P315" s="144">
        <f t="shared" si="137"/>
        <v>0</v>
      </c>
      <c r="Q315" s="59" t="s">
        <v>341</v>
      </c>
      <c r="R315" s="59" t="s">
        <v>403</v>
      </c>
      <c r="S315" s="211" t="s">
        <v>404</v>
      </c>
      <c r="T315" s="66"/>
      <c r="W315" s="185"/>
      <c r="X315" s="188"/>
      <c r="Y315" s="185"/>
      <c r="Z315" s="66"/>
    </row>
    <row r="316" spans="1:26" ht="15.6" hidden="1" customHeight="1">
      <c r="A316" s="172">
        <v>0</v>
      </c>
      <c r="B316" s="174"/>
      <c r="C316" s="151" t="s">
        <v>479</v>
      </c>
      <c r="D316" s="146" t="s">
        <v>336</v>
      </c>
      <c r="E316" s="149" t="s">
        <v>788</v>
      </c>
      <c r="F316" s="152" t="s">
        <v>71</v>
      </c>
      <c r="G316" s="153" t="s">
        <v>487</v>
      </c>
      <c r="H316" s="160">
        <f t="shared" si="135"/>
        <v>2.0911069651741294</v>
      </c>
      <c r="I316" s="190">
        <v>269</v>
      </c>
      <c r="J316" s="147">
        <v>20</v>
      </c>
      <c r="K316" s="159"/>
      <c r="L316" s="148" t="s">
        <v>469</v>
      </c>
      <c r="M316" s="196" t="str">
        <f t="shared" si="138"/>
        <v>-</v>
      </c>
      <c r="N316" s="208">
        <f t="shared" si="136"/>
        <v>0</v>
      </c>
      <c r="O316" s="208">
        <f t="shared" si="139"/>
        <v>0</v>
      </c>
      <c r="P316" s="208">
        <f t="shared" si="137"/>
        <v>0</v>
      </c>
      <c r="Q316" s="151" t="s">
        <v>356</v>
      </c>
      <c r="R316" s="151" t="s">
        <v>372</v>
      </c>
      <c r="S316" s="213" t="s">
        <v>462</v>
      </c>
      <c r="T316" s="66"/>
      <c r="W316" s="185"/>
      <c r="X316" s="188"/>
      <c r="Y316" s="185"/>
      <c r="Z316" s="66"/>
    </row>
    <row r="317" spans="1:26" ht="15.6" customHeight="1">
      <c r="A317" s="172" t="s">
        <v>776</v>
      </c>
      <c r="B317" s="174"/>
      <c r="C317" s="59" t="s">
        <v>800</v>
      </c>
      <c r="D317" s="168" t="s">
        <v>336</v>
      </c>
      <c r="E317" s="143" t="s">
        <v>623</v>
      </c>
      <c r="F317" s="60" t="s">
        <v>739</v>
      </c>
      <c r="G317" s="61" t="s">
        <v>487</v>
      </c>
      <c r="H317" s="173">
        <f t="shared" si="135"/>
        <v>0.95615671641791056</v>
      </c>
      <c r="I317" s="150">
        <v>123</v>
      </c>
      <c r="J317" s="158">
        <v>25</v>
      </c>
      <c r="K317" s="175"/>
      <c r="L317" s="132" t="s">
        <v>47</v>
      </c>
      <c r="M317" s="64" t="str">
        <f t="shared" si="138"/>
        <v>-</v>
      </c>
      <c r="N317" s="144">
        <f t="shared" si="136"/>
        <v>0</v>
      </c>
      <c r="O317" s="144">
        <f t="shared" si="139"/>
        <v>0</v>
      </c>
      <c r="P317" s="144">
        <f t="shared" si="137"/>
        <v>0</v>
      </c>
      <c r="Q317" s="59" t="s">
        <v>352</v>
      </c>
      <c r="R317" s="59" t="s">
        <v>346</v>
      </c>
      <c r="S317" s="211" t="s">
        <v>767</v>
      </c>
      <c r="T317" s="66"/>
      <c r="W317" s="185"/>
      <c r="X317" s="188"/>
      <c r="Y317" s="185"/>
      <c r="Z317" s="66"/>
    </row>
    <row r="318" spans="1:26" ht="15.6" customHeight="1">
      <c r="A318" s="172" t="s">
        <v>776</v>
      </c>
      <c r="B318" s="174"/>
      <c r="C318" s="59" t="s">
        <v>734</v>
      </c>
      <c r="D318" s="168" t="s">
        <v>336</v>
      </c>
      <c r="E318" s="143" t="s">
        <v>623</v>
      </c>
      <c r="F318" s="60" t="s">
        <v>71</v>
      </c>
      <c r="G318" s="61" t="s">
        <v>487</v>
      </c>
      <c r="H318" s="173">
        <f t="shared" si="135"/>
        <v>1.0261194029850746</v>
      </c>
      <c r="I318" s="150">
        <v>132</v>
      </c>
      <c r="J318" s="158">
        <v>25</v>
      </c>
      <c r="K318" s="175"/>
      <c r="L318" s="132" t="s">
        <v>47</v>
      </c>
      <c r="M318" s="64" t="str">
        <f t="shared" si="138"/>
        <v>-</v>
      </c>
      <c r="N318" s="144">
        <f t="shared" si="136"/>
        <v>0</v>
      </c>
      <c r="O318" s="144">
        <f t="shared" si="139"/>
        <v>0</v>
      </c>
      <c r="P318" s="144">
        <f t="shared" si="137"/>
        <v>0</v>
      </c>
      <c r="Q318" s="59" t="s">
        <v>352</v>
      </c>
      <c r="R318" s="59" t="s">
        <v>346</v>
      </c>
      <c r="S318" s="211" t="s">
        <v>767</v>
      </c>
      <c r="T318" s="66"/>
      <c r="W318" s="185"/>
      <c r="X318" s="188"/>
      <c r="Y318" s="185"/>
      <c r="Z318" s="66"/>
    </row>
    <row r="319" spans="1:26" ht="15.6" customHeight="1">
      <c r="A319" s="172" t="s">
        <v>776</v>
      </c>
      <c r="B319" s="174"/>
      <c r="C319" s="59" t="s">
        <v>735</v>
      </c>
      <c r="D319" s="168" t="s">
        <v>336</v>
      </c>
      <c r="E319" s="143" t="s">
        <v>623</v>
      </c>
      <c r="F319" s="60" t="s">
        <v>488</v>
      </c>
      <c r="G319" s="61" t="s">
        <v>487</v>
      </c>
      <c r="H319" s="173">
        <f t="shared" si="135"/>
        <v>1.2515547263681592</v>
      </c>
      <c r="I319" s="150">
        <v>161</v>
      </c>
      <c r="J319" s="158">
        <v>25</v>
      </c>
      <c r="K319" s="175"/>
      <c r="L319" s="132" t="s">
        <v>47</v>
      </c>
      <c r="M319" s="64" t="str">
        <f t="shared" si="138"/>
        <v>-</v>
      </c>
      <c r="N319" s="144">
        <f t="shared" si="136"/>
        <v>0</v>
      </c>
      <c r="O319" s="144">
        <f t="shared" si="139"/>
        <v>0</v>
      </c>
      <c r="P319" s="144">
        <f t="shared" si="137"/>
        <v>0</v>
      </c>
      <c r="Q319" s="59" t="s">
        <v>352</v>
      </c>
      <c r="R319" s="59" t="s">
        <v>346</v>
      </c>
      <c r="S319" s="211" t="s">
        <v>767</v>
      </c>
      <c r="T319" s="66"/>
      <c r="W319" s="185"/>
      <c r="X319" s="188"/>
      <c r="Y319" s="185"/>
      <c r="Z319" s="66"/>
    </row>
    <row r="320" spans="1:26" ht="15.6" customHeight="1">
      <c r="A320" s="172" t="s">
        <v>776</v>
      </c>
      <c r="B320" s="174"/>
      <c r="C320" s="59" t="s">
        <v>799</v>
      </c>
      <c r="D320" s="168" t="s">
        <v>336</v>
      </c>
      <c r="E320" s="143" t="s">
        <v>750</v>
      </c>
      <c r="F320" s="60" t="s">
        <v>739</v>
      </c>
      <c r="G320" s="61" t="s">
        <v>487</v>
      </c>
      <c r="H320" s="173">
        <f t="shared" si="135"/>
        <v>2.1999378109452739</v>
      </c>
      <c r="I320" s="150">
        <v>283</v>
      </c>
      <c r="J320" s="158">
        <v>25</v>
      </c>
      <c r="K320" s="175"/>
      <c r="L320" s="132" t="s">
        <v>47</v>
      </c>
      <c r="M320" s="64" t="str">
        <f t="shared" si="138"/>
        <v>-</v>
      </c>
      <c r="N320" s="144">
        <f t="shared" si="136"/>
        <v>0</v>
      </c>
      <c r="O320" s="144">
        <f t="shared" si="139"/>
        <v>0</v>
      </c>
      <c r="P320" s="144">
        <f t="shared" si="137"/>
        <v>0</v>
      </c>
      <c r="Q320" s="59" t="s">
        <v>345</v>
      </c>
      <c r="R320" s="59" t="s">
        <v>384</v>
      </c>
      <c r="S320" s="211" t="s">
        <v>463</v>
      </c>
      <c r="T320" s="66"/>
      <c r="W320" s="185"/>
      <c r="X320" s="188"/>
      <c r="Y320" s="185"/>
      <c r="Z320" s="66"/>
    </row>
    <row r="321" spans="1:26" ht="15.6" hidden="1" customHeight="1">
      <c r="A321" s="172">
        <v>0</v>
      </c>
      <c r="B321" s="174"/>
      <c r="C321" s="174" t="s">
        <v>736</v>
      </c>
      <c r="D321" s="146" t="s">
        <v>336</v>
      </c>
      <c r="E321" s="149" t="s">
        <v>750</v>
      </c>
      <c r="F321" s="192" t="s">
        <v>488</v>
      </c>
      <c r="G321" s="193" t="s">
        <v>487</v>
      </c>
      <c r="H321" s="160">
        <f t="shared" si="135"/>
        <v>2.2543532338308458</v>
      </c>
      <c r="I321" s="199">
        <v>290</v>
      </c>
      <c r="J321" s="195">
        <v>25</v>
      </c>
      <c r="K321" s="159"/>
      <c r="L321" s="148" t="s">
        <v>469</v>
      </c>
      <c r="M321" s="196" t="str">
        <f t="shared" si="138"/>
        <v>-</v>
      </c>
      <c r="N321" s="208">
        <f t="shared" si="136"/>
        <v>0</v>
      </c>
      <c r="O321" s="208">
        <f t="shared" si="139"/>
        <v>0</v>
      </c>
      <c r="P321" s="208">
        <f t="shared" si="137"/>
        <v>0</v>
      </c>
      <c r="Q321" s="174" t="s">
        <v>345</v>
      </c>
      <c r="R321" s="174" t="s">
        <v>384</v>
      </c>
      <c r="S321" s="212" t="s">
        <v>463</v>
      </c>
      <c r="T321" s="66"/>
      <c r="W321" s="185"/>
      <c r="X321" s="188"/>
      <c r="Y321" s="185"/>
      <c r="Z321" s="66"/>
    </row>
    <row r="322" spans="1:26" ht="15.6" customHeight="1">
      <c r="A322" s="172">
        <v>60</v>
      </c>
      <c r="B322" s="174"/>
      <c r="C322" s="59" t="s">
        <v>875</v>
      </c>
      <c r="D322" s="168" t="s">
        <v>336</v>
      </c>
      <c r="E322" s="155" t="s">
        <v>616</v>
      </c>
      <c r="F322" s="60" t="s">
        <v>546</v>
      </c>
      <c r="G322" s="61" t="s">
        <v>487</v>
      </c>
      <c r="H322" s="173">
        <f t="shared" si="135"/>
        <v>2.1766169154228856</v>
      </c>
      <c r="I322" s="150">
        <v>280</v>
      </c>
      <c r="J322" s="158">
        <v>24</v>
      </c>
      <c r="K322" s="175"/>
      <c r="L322" s="132" t="s">
        <v>47</v>
      </c>
      <c r="M322" s="64" t="str">
        <f>IF(K322="","-",K322/J322)</f>
        <v>-</v>
      </c>
      <c r="N322" s="144">
        <f t="shared" si="136"/>
        <v>0</v>
      </c>
      <c r="O322" s="144">
        <v>0</v>
      </c>
      <c r="P322" s="144">
        <f t="shared" si="137"/>
        <v>0</v>
      </c>
      <c r="Q322" s="59" t="s">
        <v>341</v>
      </c>
      <c r="R322" s="59" t="s">
        <v>338</v>
      </c>
      <c r="S322" s="211" t="s">
        <v>464</v>
      </c>
      <c r="T322" s="66"/>
      <c r="W322" s="185"/>
      <c r="X322" s="188"/>
      <c r="Y322" s="185"/>
      <c r="Z322" s="66"/>
    </row>
    <row r="323" spans="1:26" ht="15.6" customHeight="1">
      <c r="A323" s="172">
        <v>44</v>
      </c>
      <c r="B323" s="174"/>
      <c r="C323" s="59" t="s">
        <v>895</v>
      </c>
      <c r="D323" s="168" t="s">
        <v>336</v>
      </c>
      <c r="E323" s="155" t="s">
        <v>616</v>
      </c>
      <c r="F323" s="60" t="s">
        <v>546</v>
      </c>
      <c r="G323" s="61" t="s">
        <v>487</v>
      </c>
      <c r="H323" s="173">
        <f t="shared" si="135"/>
        <v>2.1766169154228856</v>
      </c>
      <c r="I323" s="150">
        <v>280</v>
      </c>
      <c r="J323" s="158">
        <v>24</v>
      </c>
      <c r="K323" s="175"/>
      <c r="L323" s="132" t="s">
        <v>47</v>
      </c>
      <c r="M323" s="64" t="str">
        <f>IF(K323="","-",K323/J323)</f>
        <v>-</v>
      </c>
      <c r="N323" s="144">
        <f t="shared" ref="N323" si="140">I323*K323</f>
        <v>0</v>
      </c>
      <c r="O323" s="144">
        <v>0</v>
      </c>
      <c r="P323" s="144">
        <f t="shared" ref="P323" si="141">N323+O323</f>
        <v>0</v>
      </c>
      <c r="Q323" s="59" t="s">
        <v>341</v>
      </c>
      <c r="R323" s="59" t="s">
        <v>338</v>
      </c>
      <c r="S323" s="211" t="s">
        <v>464</v>
      </c>
      <c r="T323" s="66"/>
      <c r="W323" s="185"/>
      <c r="X323" s="188"/>
      <c r="Y323" s="185"/>
      <c r="Z323" s="66"/>
    </row>
    <row r="324" spans="1:26" ht="15.6" customHeight="1">
      <c r="A324" s="172">
        <v>24</v>
      </c>
      <c r="B324" s="174"/>
      <c r="C324" s="59" t="s">
        <v>894</v>
      </c>
      <c r="D324" s="168"/>
      <c r="E324" s="155" t="s">
        <v>623</v>
      </c>
      <c r="F324" s="60" t="s">
        <v>546</v>
      </c>
      <c r="G324" s="61" t="s">
        <v>487</v>
      </c>
      <c r="H324" s="173">
        <f t="shared" si="135"/>
        <v>0.94060945273631846</v>
      </c>
      <c r="I324" s="150">
        <v>121</v>
      </c>
      <c r="J324" s="158">
        <v>24</v>
      </c>
      <c r="K324" s="175"/>
      <c r="L324" s="132" t="s">
        <v>47</v>
      </c>
      <c r="M324" s="64" t="str">
        <f>IF(K324="","-",K324/J324)</f>
        <v>-</v>
      </c>
      <c r="N324" s="144">
        <f t="shared" ref="N324" si="142">I324*K324</f>
        <v>0</v>
      </c>
      <c r="O324" s="144">
        <v>0</v>
      </c>
      <c r="P324" s="144">
        <f t="shared" ref="P324" si="143">N324+O324</f>
        <v>0</v>
      </c>
      <c r="Q324" s="59"/>
      <c r="R324" s="59"/>
      <c r="S324" s="211"/>
      <c r="T324" s="66"/>
      <c r="W324" s="185"/>
      <c r="X324" s="188"/>
      <c r="Y324" s="185"/>
      <c r="Z324" s="66"/>
    </row>
    <row r="325" spans="1:26" ht="15.6" customHeight="1">
      <c r="A325" s="172" t="s">
        <v>776</v>
      </c>
      <c r="B325" s="174"/>
      <c r="C325" s="59" t="s">
        <v>737</v>
      </c>
      <c r="D325" s="168" t="s">
        <v>336</v>
      </c>
      <c r="E325" s="143" t="s">
        <v>751</v>
      </c>
      <c r="F325" s="60" t="s">
        <v>739</v>
      </c>
      <c r="G325" s="61" t="s">
        <v>487</v>
      </c>
      <c r="H325" s="173">
        <f t="shared" si="135"/>
        <v>2.7596393034825875</v>
      </c>
      <c r="I325" s="150">
        <v>355</v>
      </c>
      <c r="J325" s="158">
        <v>25</v>
      </c>
      <c r="K325" s="175"/>
      <c r="L325" s="132" t="s">
        <v>47</v>
      </c>
      <c r="M325" s="64" t="str">
        <f>IF(K325="","-",K325/275)</f>
        <v>-</v>
      </c>
      <c r="N325" s="144">
        <f t="shared" si="136"/>
        <v>0</v>
      </c>
      <c r="O325" s="144">
        <f>IF(K325&lt;50,I325*K325*0.05,0)</f>
        <v>0</v>
      </c>
      <c r="P325" s="144">
        <f t="shared" si="137"/>
        <v>0</v>
      </c>
      <c r="Q325" s="59" t="s">
        <v>345</v>
      </c>
      <c r="R325" s="59" t="s">
        <v>359</v>
      </c>
      <c r="S325" s="211" t="s">
        <v>465</v>
      </c>
      <c r="T325" s="66"/>
      <c r="W325" s="185"/>
      <c r="X325" s="188"/>
      <c r="Y325" s="185"/>
      <c r="Z325" s="66"/>
    </row>
    <row r="326" spans="1:26" ht="15.6" hidden="1" customHeight="1">
      <c r="A326" s="172">
        <v>0</v>
      </c>
      <c r="B326" s="174"/>
      <c r="C326" s="59" t="s">
        <v>798</v>
      </c>
      <c r="D326" s="168" t="s">
        <v>336</v>
      </c>
      <c r="E326" s="143" t="s">
        <v>751</v>
      </c>
      <c r="F326" s="60" t="s">
        <v>488</v>
      </c>
      <c r="G326" s="61" t="s">
        <v>487</v>
      </c>
      <c r="H326" s="173">
        <f t="shared" si="135"/>
        <v>2.8840174129353238</v>
      </c>
      <c r="I326" s="150">
        <v>371</v>
      </c>
      <c r="J326" s="158">
        <v>25</v>
      </c>
      <c r="K326" s="175"/>
      <c r="L326" s="132" t="s">
        <v>47</v>
      </c>
      <c r="M326" s="64" t="str">
        <f>IF(K326="","-",K326/275)</f>
        <v>-</v>
      </c>
      <c r="N326" s="144">
        <f t="shared" si="136"/>
        <v>0</v>
      </c>
      <c r="O326" s="144">
        <f>IF(K326&lt;50,I326*K326*0.05,0)</f>
        <v>0</v>
      </c>
      <c r="P326" s="144">
        <f t="shared" si="137"/>
        <v>0</v>
      </c>
      <c r="Q326" s="59" t="s">
        <v>345</v>
      </c>
      <c r="R326" s="59" t="s">
        <v>359</v>
      </c>
      <c r="S326" s="211" t="s">
        <v>465</v>
      </c>
      <c r="T326" s="66"/>
      <c r="W326" s="185"/>
      <c r="X326" s="188"/>
      <c r="Y326" s="185"/>
      <c r="Z326" s="66"/>
    </row>
    <row r="327" spans="1:26" ht="15.6" hidden="1" customHeight="1">
      <c r="A327" s="172">
        <v>0</v>
      </c>
      <c r="B327" s="174"/>
      <c r="C327" s="151" t="s">
        <v>738</v>
      </c>
      <c r="D327" s="146" t="s">
        <v>336</v>
      </c>
      <c r="E327" s="149" t="s">
        <v>751</v>
      </c>
      <c r="F327" s="152" t="s">
        <v>71</v>
      </c>
      <c r="G327" s="153" t="s">
        <v>487</v>
      </c>
      <c r="H327" s="160">
        <f t="shared" si="135"/>
        <v>2.8684701492537314</v>
      </c>
      <c r="I327" s="199">
        <v>369</v>
      </c>
      <c r="J327" s="147">
        <v>25</v>
      </c>
      <c r="K327" s="159"/>
      <c r="L327" s="148" t="s">
        <v>469</v>
      </c>
      <c r="M327" s="196" t="str">
        <f>IF(K327="","-",K327/275)</f>
        <v>-</v>
      </c>
      <c r="N327" s="208">
        <f t="shared" si="136"/>
        <v>0</v>
      </c>
      <c r="O327" s="208">
        <f>IF(K327&lt;50,I327*K327*0.05,0)</f>
        <v>0</v>
      </c>
      <c r="P327" s="208">
        <f t="shared" si="137"/>
        <v>0</v>
      </c>
      <c r="Q327" s="151" t="s">
        <v>345</v>
      </c>
      <c r="R327" s="151" t="s">
        <v>359</v>
      </c>
      <c r="S327" s="213" t="s">
        <v>465</v>
      </c>
      <c r="T327" s="66"/>
      <c r="W327" s="185"/>
      <c r="X327" s="188"/>
      <c r="Y327" s="185"/>
      <c r="Z327" s="66"/>
    </row>
    <row r="328" spans="1:26" ht="15.6" customHeight="1">
      <c r="A328" s="172">
        <v>1</v>
      </c>
      <c r="B328" s="174"/>
      <c r="C328" s="59" t="s">
        <v>876</v>
      </c>
      <c r="D328" s="168" t="s">
        <v>336</v>
      </c>
      <c r="E328" s="155" t="s">
        <v>751</v>
      </c>
      <c r="F328" s="60" t="s">
        <v>546</v>
      </c>
      <c r="G328" s="61" t="s">
        <v>487</v>
      </c>
      <c r="H328" s="173">
        <f t="shared" si="135"/>
        <v>2.650808457711443</v>
      </c>
      <c r="I328" s="150">
        <v>341</v>
      </c>
      <c r="J328" s="158">
        <v>24</v>
      </c>
      <c r="K328" s="175"/>
      <c r="L328" s="132" t="s">
        <v>47</v>
      </c>
      <c r="M328" s="64" t="str">
        <f>IF(K328="","-",K328/J328)</f>
        <v>-</v>
      </c>
      <c r="N328" s="144">
        <f t="shared" si="136"/>
        <v>0</v>
      </c>
      <c r="O328" s="144">
        <v>0</v>
      </c>
      <c r="P328" s="144">
        <f t="shared" si="137"/>
        <v>0</v>
      </c>
      <c r="Q328" s="59" t="s">
        <v>345</v>
      </c>
      <c r="R328" s="59" t="s">
        <v>359</v>
      </c>
      <c r="S328" s="211" t="s">
        <v>465</v>
      </c>
      <c r="T328" s="66"/>
      <c r="W328" s="185"/>
      <c r="X328" s="188"/>
      <c r="Y328" s="185"/>
      <c r="Z328" s="66"/>
    </row>
    <row r="329" spans="1:26" ht="15" customHeight="1">
      <c r="A329" s="67"/>
      <c r="B329" s="68"/>
      <c r="C329" s="69" t="s">
        <v>633</v>
      </c>
      <c r="D329" s="70"/>
      <c r="E329" s="71" t="s">
        <v>634</v>
      </c>
      <c r="F329" s="71"/>
      <c r="G329" s="72"/>
      <c r="H329" s="73"/>
      <c r="I329" s="73"/>
      <c r="J329" s="74"/>
      <c r="K329" s="75">
        <f>ROUNDUP(O20,0)</f>
        <v>0</v>
      </c>
      <c r="L329" s="76"/>
      <c r="M329" s="76"/>
      <c r="N329" s="75"/>
      <c r="O329" s="77"/>
      <c r="P329" s="78"/>
      <c r="Q329" s="78"/>
      <c r="R329" s="78"/>
      <c r="S329" s="78"/>
      <c r="Z329" s="66"/>
    </row>
    <row r="330" spans="1:26" ht="15" customHeight="1">
      <c r="A330" s="67"/>
      <c r="B330" s="68"/>
      <c r="C330" s="69" t="s">
        <v>264</v>
      </c>
      <c r="D330" s="70"/>
      <c r="E330" s="71" t="s">
        <v>629</v>
      </c>
      <c r="F330" s="71"/>
      <c r="G330" s="72"/>
      <c r="H330" s="73"/>
      <c r="I330" s="73"/>
      <c r="J330" s="74"/>
      <c r="K330" s="75">
        <f>ROUNDUP(O19,0)</f>
        <v>0</v>
      </c>
      <c r="L330" s="76"/>
      <c r="M330" s="76"/>
      <c r="N330" s="75"/>
      <c r="O330" s="77"/>
      <c r="P330" s="78"/>
      <c r="Q330" s="78"/>
      <c r="R330" s="78"/>
      <c r="S330" s="78"/>
    </row>
    <row r="331" spans="1:26" ht="15" customHeight="1">
      <c r="A331" s="67"/>
      <c r="B331" s="68"/>
      <c r="C331" s="69" t="s">
        <v>265</v>
      </c>
      <c r="D331" s="70"/>
      <c r="E331" s="71" t="s">
        <v>630</v>
      </c>
      <c r="F331" s="71"/>
      <c r="G331" s="72"/>
      <c r="H331" s="73"/>
      <c r="I331" s="73"/>
      <c r="J331" s="74"/>
      <c r="K331" s="75">
        <f>ROUNDUP(O18,0)</f>
        <v>0</v>
      </c>
      <c r="L331" s="76"/>
      <c r="M331" s="76"/>
      <c r="N331" s="75"/>
      <c r="O331" s="77"/>
      <c r="P331" s="78"/>
      <c r="Q331" s="78"/>
      <c r="R331" s="78"/>
      <c r="S331" s="78"/>
    </row>
    <row r="332" spans="1:26" ht="16.5" customHeight="1">
      <c r="A332" s="67"/>
      <c r="B332" s="68"/>
      <c r="C332" s="69" t="s">
        <v>335</v>
      </c>
      <c r="D332" s="70"/>
      <c r="E332" s="71" t="s">
        <v>631</v>
      </c>
      <c r="F332" s="71"/>
      <c r="G332" s="72"/>
      <c r="H332" s="73"/>
      <c r="I332" s="73"/>
      <c r="J332" s="74"/>
      <c r="K332" s="75">
        <f>ROUNDUP(IF((K330+K331*4)&gt;=6,(K330+K331*4)/25,0),0)</f>
        <v>0</v>
      </c>
      <c r="L332" s="76"/>
      <c r="M332" s="76"/>
      <c r="N332" s="75"/>
      <c r="O332" s="77"/>
      <c r="P332" s="78"/>
      <c r="Q332" s="78"/>
      <c r="R332" s="78"/>
      <c r="S332" s="78"/>
      <c r="T332" s="66"/>
    </row>
    <row r="333" spans="1:26" s="66" customFormat="1" ht="15.6" customHeight="1">
      <c r="A333" s="67"/>
      <c r="B333" s="68"/>
      <c r="C333" s="69" t="s">
        <v>266</v>
      </c>
      <c r="D333" s="70"/>
      <c r="E333" s="71" t="s">
        <v>632</v>
      </c>
      <c r="F333" s="71"/>
      <c r="G333" s="72"/>
      <c r="H333" s="73"/>
      <c r="I333" s="133">
        <f>0.8</f>
        <v>0.8</v>
      </c>
      <c r="J333" s="74"/>
      <c r="K333" s="75">
        <f>IF(O9="Торф+пленка",(SUMIF(F23:F301,"ОКС, 4-6 веток",K23:K301)+SUMIF(F23:F240,"ОКС, 2-3 ветки",K23:K301)+SUMIF(F23:F301,"ОКС, 3-4 ветки",K23:K301)+SUMIF(F23:F301,"ОКС, 80 см штамб без кроны",K23:K301)),0)</f>
        <v>0</v>
      </c>
      <c r="L333" s="76"/>
      <c r="M333" s="76"/>
      <c r="N333" s="75"/>
      <c r="O333" s="77"/>
      <c r="P333" s="78">
        <f>I333*K333</f>
        <v>0</v>
      </c>
      <c r="Q333" s="78"/>
      <c r="R333" s="78"/>
      <c r="S333" s="78"/>
      <c r="U333" s="184"/>
      <c r="V333" s="185"/>
      <c r="W333" s="185"/>
      <c r="X333" s="185"/>
      <c r="Y333" s="185"/>
    </row>
    <row r="334" spans="1:26" s="66" customFormat="1" ht="15.6" customHeight="1">
      <c r="U334" s="184"/>
      <c r="V334" s="185"/>
      <c r="W334" s="185"/>
      <c r="X334" s="185"/>
      <c r="Y334" s="185"/>
    </row>
    <row r="335" spans="1:26" s="66" customFormat="1" ht="15.6" customHeight="1">
      <c r="B335" s="66" t="s">
        <v>468</v>
      </c>
      <c r="E335" s="80" t="s">
        <v>761</v>
      </c>
      <c r="U335" s="184"/>
      <c r="V335" s="185"/>
      <c r="W335" s="185"/>
      <c r="X335" s="185"/>
      <c r="Y335" s="185"/>
    </row>
    <row r="336" spans="1:26" s="66" customFormat="1" ht="15.6" customHeight="1">
      <c r="E336" s="80" t="s">
        <v>762</v>
      </c>
      <c r="G336" s="66" t="s">
        <v>468</v>
      </c>
      <c r="L336" s="66" t="s">
        <v>468</v>
      </c>
      <c r="U336" s="184"/>
      <c r="V336" s="185"/>
      <c r="W336" s="185"/>
      <c r="X336" s="185"/>
      <c r="Y336" s="185"/>
    </row>
    <row r="337" spans="2:39" s="66" customFormat="1" ht="15.6" customHeight="1">
      <c r="B337" s="66" t="s">
        <v>468</v>
      </c>
      <c r="E337" s="66" t="s">
        <v>468</v>
      </c>
      <c r="F337" s="66" t="s">
        <v>468</v>
      </c>
      <c r="L337" s="66" t="s">
        <v>468</v>
      </c>
      <c r="U337" s="184"/>
      <c r="V337" s="185"/>
      <c r="W337" s="185"/>
      <c r="X337" s="185"/>
      <c r="Y337" s="185"/>
    </row>
    <row r="338" spans="2:39" s="79" customFormat="1" ht="15" customHeight="1">
      <c r="E338" s="79" t="s">
        <v>468</v>
      </c>
      <c r="K338" s="79" t="s">
        <v>468</v>
      </c>
      <c r="T338" s="66"/>
      <c r="U338" s="184"/>
      <c r="V338" s="186"/>
      <c r="W338" s="186"/>
      <c r="X338" s="186"/>
      <c r="Y338" s="186"/>
    </row>
    <row r="339" spans="2:39" s="79" customFormat="1" ht="15" customHeight="1">
      <c r="E339" s="79" t="s">
        <v>468</v>
      </c>
      <c r="L339" s="79" t="s">
        <v>468</v>
      </c>
      <c r="T339" s="66"/>
      <c r="U339" s="184"/>
      <c r="V339" s="186"/>
      <c r="W339" s="186"/>
      <c r="X339" s="186"/>
      <c r="Y339" s="186"/>
    </row>
    <row r="340" spans="2:39" s="79" customFormat="1" ht="15" customHeight="1">
      <c r="T340" s="66"/>
      <c r="U340" s="184"/>
      <c r="V340" s="186"/>
      <c r="W340" s="186"/>
      <c r="X340" s="186"/>
      <c r="Y340" s="186"/>
    </row>
    <row r="341" spans="2:39" s="79" customFormat="1" ht="15" customHeight="1">
      <c r="T341" s="66"/>
      <c r="U341" s="184"/>
      <c r="V341" s="186"/>
      <c r="W341" s="186"/>
      <c r="X341" s="186"/>
      <c r="Y341" s="186"/>
    </row>
    <row r="342" spans="2:39">
      <c r="V342" s="187"/>
      <c r="AA342" s="23"/>
      <c r="AB342" s="23"/>
      <c r="AL342" s="23"/>
      <c r="AM342" s="24"/>
    </row>
    <row r="343" spans="2:39">
      <c r="E343" s="80"/>
    </row>
    <row r="344" spans="2:39">
      <c r="E344" s="80"/>
    </row>
    <row r="345" spans="2:39">
      <c r="G345" s="23" t="s">
        <v>468</v>
      </c>
      <c r="M345" s="11" t="s">
        <v>468</v>
      </c>
    </row>
    <row r="346" spans="2:39">
      <c r="F346" s="23" t="s">
        <v>468</v>
      </c>
      <c r="G346" s="23" t="s">
        <v>468</v>
      </c>
    </row>
    <row r="348" spans="2:39">
      <c r="K348" s="11" t="s">
        <v>468</v>
      </c>
    </row>
  </sheetData>
  <autoFilter ref="A22:AM333">
    <filterColumn colId="0">
      <filters blank="1">
        <filter val="*"/>
        <filter val="&gt;100"/>
        <filter val="1"/>
        <filter val="10"/>
        <filter val="100"/>
        <filter val="12"/>
        <filter val="13"/>
        <filter val="14"/>
        <filter val="18"/>
        <filter val="19"/>
        <filter val="2"/>
        <filter val="24"/>
        <filter val="25"/>
        <filter val="3"/>
        <filter val="32"/>
        <filter val="36"/>
        <filter val="4"/>
        <filter val="40"/>
        <filter val="44"/>
        <filter val="45"/>
        <filter val="5"/>
        <filter val="50"/>
        <filter val="51"/>
        <filter val="52"/>
        <filter val="53"/>
        <filter val="6"/>
        <filter val="60"/>
        <filter val="69"/>
        <filter val="72"/>
        <filter val="74"/>
        <filter val="75"/>
        <filter val="79"/>
        <filter val="86"/>
        <filter val="87"/>
        <filter val="90"/>
      </filters>
    </filterColumn>
  </autoFilter>
  <mergeCells count="16">
    <mergeCell ref="O20:P20"/>
    <mergeCell ref="E2:P2"/>
    <mergeCell ref="O10:P10"/>
    <mergeCell ref="G4:K4"/>
    <mergeCell ref="O7:P7"/>
    <mergeCell ref="O8:P8"/>
    <mergeCell ref="O9:P9"/>
    <mergeCell ref="O17:P17"/>
    <mergeCell ref="O18:P18"/>
    <mergeCell ref="O19:P19"/>
    <mergeCell ref="O11:P11"/>
    <mergeCell ref="O12:P12"/>
    <mergeCell ref="O13:P13"/>
    <mergeCell ref="O14:P14"/>
    <mergeCell ref="O15:P15"/>
    <mergeCell ref="O16:P16"/>
  </mergeCells>
  <conditionalFormatting sqref="K5">
    <cfRule type="containsText" dxfId="2" priority="3" operator="containsText" text="нет">
      <formula>NOT(ISERROR(SEARCH("нет",K5)))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O9">
    <cfRule type="containsBlanks" dxfId="1" priority="2">
      <formula>LEN(TRIM(O9))=0</formula>
    </cfRule>
  </conditionalFormatting>
  <conditionalFormatting sqref="O8">
    <cfRule type="containsBlanks" dxfId="0" priority="1">
      <formula>LEN(TRIM(O8))=0</formula>
    </cfRule>
  </conditionalFormatting>
  <dataValidations count="5">
    <dataValidation type="list" allowBlank="1" showInputMessage="1" showErrorMessage="1" sqref="O8:P8">
      <formula1>"13 неделя 2022,14 неделя 2022,15 неделя 2022,"</formula1>
    </dataValidation>
    <dataValidation type="list" allowBlank="1" showInputMessage="1" showErrorMessage="1" sqref="O9">
      <formula1>"Без упаковки,Торф+пленка"</formula1>
    </dataValidation>
    <dataValidation type="list" allowBlank="1" showInputMessage="1" showErrorMessage="1" sqref="K5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3:K63 K181:K240 K65:K179 K242:K328">
      <formula1>$K$5&lt;&gt;"нет"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180 K64 L241:M241">
      <formula1>$L$5&lt;&gt;"нет"</formula1>
    </dataValidation>
  </dataValidations>
  <hyperlinks>
    <hyperlink ref="D1" r:id="rId1"/>
    <hyperlink ref="G4" location="'Условия работы'!A1" display="&gt;&gt;&gt; Условия работы &lt;&lt;&lt;"/>
    <hyperlink ref="D23" r:id="rId2" display="https://plantmarket.ru/gortenziya-oks.html/nid/58359"/>
    <hyperlink ref="D28" r:id="rId3" display="https://plantmarket.ru/gortenziya-oks.html/nid/58361"/>
    <hyperlink ref="D60" r:id="rId4" display="https://plantmarket.ru/gortenziya-oks.html/nid/28000"/>
    <hyperlink ref="D61" r:id="rId5" display="https://plantmarket.ru/gortenziya-oks.html/nid/58363"/>
    <hyperlink ref="D63" r:id="rId6"/>
    <hyperlink ref="D66" r:id="rId7" display="https://plantmarket.ru/gortenziya-oks.html/nid/64274"/>
    <hyperlink ref="D67" r:id="rId8" display="https://plantmarket.ru/gortenziya-oks.html/nid/58366"/>
    <hyperlink ref="D68" r:id="rId9" display="https://plantmarket.ru/gortenziya-oks.html/nid/28005"/>
    <hyperlink ref="D78" r:id="rId10" display="https://plantmarket.ru/gortenziya-oks.html/nid/67283"/>
    <hyperlink ref="D76" r:id="rId11" display="https://plantmarket.ru/gortenziya-oks.html/nid/28006"/>
    <hyperlink ref="D38:D41" r:id="rId12" display="https://plantmarket.ru/gortenziya-oks.html/nid/61557"/>
    <hyperlink ref="D79" r:id="rId13" display="https://plantmarket.ru/gortenziya-oks.html/nid/61543"/>
    <hyperlink ref="D80" r:id="rId14" display="https://plantmarket.ru/gortenziya-oks.html/nid/61543"/>
    <hyperlink ref="D81" r:id="rId15" display="https://plantmarket.ru/gortenziya-oks.html/nid/61560"/>
    <hyperlink ref="D86" r:id="rId16" display="https://plantmarket.ru/gortenziya-oks.html/nid/61561"/>
    <hyperlink ref="D88" r:id="rId17" display="https://plantmarket.ru/gortenziya-oks.html/nid/58392"/>
    <hyperlink ref="D89" r:id="rId18" display="https://plantmarket.ru/gortenziya-oks.html/nid/58392"/>
    <hyperlink ref="D92" r:id="rId19" display="https://plantmarket.ru/gortenziya-oks.html/nid/61562"/>
    <hyperlink ref="D94" r:id="rId20" display="https://plantmarket.ru/gortenziya-oks.html/nid/28009"/>
    <hyperlink ref="D96" r:id="rId21"/>
    <hyperlink ref="D101" r:id="rId22" display="https://plantmarket.ru/gortenziya-oks.html/nid/61564"/>
    <hyperlink ref="D102" r:id="rId23" display="https://plantmarket.ru/gortenziya-oks.html/nid/61564"/>
    <hyperlink ref="D105" r:id="rId24" display="https://plantmarket.ru/gortenziya-oks.html/nid/61565"/>
    <hyperlink ref="D106" r:id="rId25" display="https://plantmarket.ru/gortenziya-oks.html/nid/61566"/>
    <hyperlink ref="D112" r:id="rId26" display="https://plantmarket.ru/gortenziya-oks.html/nid/67284"/>
    <hyperlink ref="D113" r:id="rId27" display="https://plantmarket.ru/gortenziya-oks.html/nid/67284"/>
    <hyperlink ref="D114" r:id="rId28" display="https://plantmarket.ru/gortenziya-oks.html/nid/58370"/>
    <hyperlink ref="D116" r:id="rId29" display="https://plantmarket.ru/gortenziya-oks.html/nid/28011"/>
    <hyperlink ref="D121" r:id="rId30" display="https://plantmarket.ru/gortenziya-oks.html/nid/61568"/>
    <hyperlink ref="D122" r:id="rId31" display="https://plantmarket.ru/gortenziya-oks.html/nid/61569"/>
    <hyperlink ref="D124" r:id="rId32" display="https://plantmarket.ru/gortenziya-oks.html/nid/61569"/>
    <hyperlink ref="D125" r:id="rId33" display="https://plantmarket.ru/gortenziya-oks.html/nid/61569"/>
    <hyperlink ref="D127" r:id="rId34" display="https://plantmarket.ru/gortenziya-oks.html/nid/61544"/>
    <hyperlink ref="D128" r:id="rId35" display="https://plantmarket.ru/gortenziya-oks.html/nid/61544"/>
    <hyperlink ref="D129" r:id="rId36" display="https://plantmarket.ru/gortenziya-oks.html/nid/63155"/>
    <hyperlink ref="D131" r:id="rId37" display="https://plantmarket.ru/gortenziya-oks.html/nid/61546"/>
    <hyperlink ref="D133" r:id="rId38"/>
    <hyperlink ref="D135" r:id="rId39" display="https://plantmarket.ru/gortenziya-oks.html/nid/67285"/>
    <hyperlink ref="D139" r:id="rId40" display="https://plantmarket.ru/gortenziya-oks.html/nid/61571"/>
    <hyperlink ref="D140" r:id="rId41" display="https://plantmarket.ru/gortenziya-oks.html/nid/28019"/>
    <hyperlink ref="D137" r:id="rId42" display="https://plantmarket.ru/gortenziya-oks.html/nid/58397"/>
    <hyperlink ref="D141" r:id="rId43" display="https://plantmarket.ru/gortenziya-oks.html/nid/28019"/>
    <hyperlink ref="D146" r:id="rId44" display="https://plantmarket.ru/gortenziya-oks.html/nid/67289"/>
    <hyperlink ref="D149" r:id="rId45" display="https://plantmarket.ru/gortenziya-oks.html/nid/61572"/>
    <hyperlink ref="D150" r:id="rId46" display="https://plantmarket.ru/gortenziya-oks.html/nid/61572"/>
    <hyperlink ref="D152" r:id="rId47" display="https://plantmarket.ru/gortenziya-oks.html/nid/61572"/>
    <hyperlink ref="D153" r:id="rId48" display="https://plantmarket.ru/gortenziya-oks.html/nid/61570"/>
    <hyperlink ref="D154" r:id="rId49" display="https://plantmarket.ru/gortenziya-oks.html/nid/28022"/>
    <hyperlink ref="D155" r:id="rId50" display="https://plantmarket.ru/gortenziya-oks.html/nid/28022"/>
    <hyperlink ref="D157" r:id="rId51" display="https://plantmarket.ru/gortenziya-oks.html/nid/67291"/>
    <hyperlink ref="D160" r:id="rId52" display="https://plantmarket.ru/gortenziya-oks.html/nid/61573"/>
    <hyperlink ref="D165" r:id="rId53" display="https://plantmarket.ru/gortenziya-oks.html/nid/58379"/>
    <hyperlink ref="D166" r:id="rId54" display="https://plantmarket.ru/gortenziya-oks.html/nid/28015"/>
    <hyperlink ref="D169" r:id="rId55" display="https://plantmarket.ru/gortenziya-oks.html/nid/61547"/>
    <hyperlink ref="D170" r:id="rId56" display="https://plantmarket.ru/gortenziya-oks.html/nid/61547"/>
    <hyperlink ref="D171" r:id="rId57" display="https://plantmarket.ru/gortenziya-oks.html/nid/58380"/>
    <hyperlink ref="D172" r:id="rId58" display="https://plantmarket.ru/gortenziya-oks.html/nid/28016"/>
    <hyperlink ref="D174" r:id="rId59" display="https://plantmarket.ru/gortenziya-oks.html/nid/61574"/>
    <hyperlink ref="D175" r:id="rId60" display="https://plantmarket.ru/gortenziya-oks.html/nid/61574"/>
    <hyperlink ref="D178" r:id="rId61" display="https://plantmarket.ru/gortenziya-oks.html/nid/61548"/>
    <hyperlink ref="D179" r:id="rId62" display="https://plantmarket.ru/gortenziya-oks.html/nid/61548"/>
    <hyperlink ref="D180" r:id="rId63"/>
    <hyperlink ref="D185" r:id="rId64" display="https://plantmarket.ru/gortenziya-oks.html/nid/58381"/>
    <hyperlink ref="D186" r:id="rId65" display="https://plantmarket.ru/gortenziya-oks.html/nid/67312"/>
    <hyperlink ref="D187" r:id="rId66" display="https://plantmarket.ru/gortenziya-oks.html/nid/64273"/>
    <hyperlink ref="D188" r:id="rId67" display="https://plantmarket.ru/gortenziya-oks.html/nid/61550"/>
    <hyperlink ref="D190" r:id="rId68" display="https://plantmarket.ru/gortenziya-oks.html/nid/61575"/>
    <hyperlink ref="D191" r:id="rId69" display="https://plantmarket.ru/gortenziya-oks.html/nid/61576"/>
    <hyperlink ref="D57" r:id="rId70"/>
    <hyperlink ref="D56" r:id="rId71"/>
    <hyperlink ref="D195" r:id="rId72" display="https://plantmarket.ru/gortenziya-oks.html/nid/58383"/>
    <hyperlink ref="D196" r:id="rId73" display="https://plantmarket.ru/gortenziya-oks.html/nid/58383"/>
    <hyperlink ref="D197" r:id="rId74" display="https://plantmarket.ru/gortenziya-oks.html/nid/58383"/>
    <hyperlink ref="D201" r:id="rId75" display="https://plantmarket.ru/gortenziya-oks.html/nid/63156"/>
    <hyperlink ref="D202" r:id="rId76" display="https://plantmarket.ru/gortenziya-oks.html/nid/63156"/>
    <hyperlink ref="D203" r:id="rId77" display="https://plantmarket.ru/gortenziya-oks.html/nid/63156"/>
    <hyperlink ref="D206" r:id="rId78" display="https://plantmarket.ru/gortenziya-oks.html/nid/61551"/>
    <hyperlink ref="D207" r:id="rId79" display="https://plantmarket.ru/gortenziya-oks.html/nid/61551"/>
    <hyperlink ref="D208" r:id="rId80" display="https://plantmarket.ru/gortenziya-oks.html/nid/61552"/>
    <hyperlink ref="D210" r:id="rId81" display="https://plantmarket.ru/gortenziya-oks.html/nid/61554"/>
    <hyperlink ref="D213" r:id="rId82" display="https://plantmarket.ru/gortenziya-oks.html/nid/61555"/>
    <hyperlink ref="D212" r:id="rId83" display="https://plantmarket.ru/gortenziya-oks.html/nid/61555"/>
    <hyperlink ref="D217" r:id="rId84" display="https://plantmarket.ru/gortenziya-oks.html/nid/61578"/>
    <hyperlink ref="D218" r:id="rId85" display="https://plantmarket.ru/gortenziya-oks.html/nid/61578"/>
    <hyperlink ref="D221" r:id="rId86" display="https://plantmarket.ru/gortenziya-oks.html/nid/61556"/>
    <hyperlink ref="D222" r:id="rId87" display="https://plantmarket.ru/gortenziya-oks.html/nid/61556"/>
    <hyperlink ref="D227" r:id="rId88" display="https://plantmarket.ru/gortenziya-oks.html/nid/58387"/>
    <hyperlink ref="D226" r:id="rId89" display="https://plantmarket.ru/gortenziya-oks.html/nid/58387"/>
    <hyperlink ref="D228" r:id="rId90" display="https://plantmarket.ru/gortenziya-oks.html/nid/58387"/>
    <hyperlink ref="D231" r:id="rId91" display="https://plantmarket.ru/gortenziya-oks.html/nid/58407"/>
    <hyperlink ref="D232" r:id="rId92" display="https://plantmarket.ru/gortenziya-oks.html/nid/58407"/>
    <hyperlink ref="D233" r:id="rId93" display="https://plantmarket.ru/gortenziya-oks.html/nid/58407"/>
    <hyperlink ref="D230" r:id="rId94" display="https://plantmarket.ru/gortenziya-oks.html/nid/58407"/>
    <hyperlink ref="D234" r:id="rId95"/>
    <hyperlink ref="D240" r:id="rId96" display="https://plantmarket.ru/gortenziya-oks.html/nid/35307"/>
    <hyperlink ref="D29" r:id="rId97" display="https://plantmarket.ru/gortenziya-oks.html/nid/67294"/>
    <hyperlink ref="D32" r:id="rId98" display="https://plantmarket.ru/gortenziya-oks.html/nid/67296"/>
    <hyperlink ref="D144" r:id="rId99"/>
    <hyperlink ref="D220" r:id="rId100"/>
    <hyperlink ref="D77" r:id="rId101" display="https://plantmarket.ru/gortenziya-oks.html/nid/34342"/>
    <hyperlink ref="D162" r:id="rId102" display="https://plantmarket.ru/gortenziya-oks.html/nid/28015"/>
    <hyperlink ref="D237" r:id="rId103" display="https://plantmarket.ru/gortenziya-oks.html/nid/58388"/>
    <hyperlink ref="D30" r:id="rId104" display="https://plantmarket.ru/gortenziya-oks.html/nid/67294"/>
    <hyperlink ref="D27" r:id="rId105" display="https://plantmarket.ru/gortenziya-oks.html/nid/58359"/>
    <hyperlink ref="D33" r:id="rId106" display="https://plantmarket.ru/gortenziya-oks.html/nid/67296"/>
    <hyperlink ref="D34" r:id="rId107" display="https://plantmarket.ru/gortenziya-oks.html/nid/67296"/>
    <hyperlink ref="D31" r:id="rId108" display="https://plantmarket.ru/gortenziya-oks.html/nid/67294"/>
    <hyperlink ref="D61:D63" r:id="rId109" display="https://plantmarket.ru/gortenziya-oks.html/nid/58388"/>
    <hyperlink ref="D37" r:id="rId110" display="Гортензия с ОКС"/>
    <hyperlink ref="D38" r:id="rId111" display="Гортензия с ОКС"/>
    <hyperlink ref="D39" r:id="rId112" display="Гортензия с ОКС"/>
    <hyperlink ref="D40" r:id="rId113" display="Гортензия с ОКС"/>
    <hyperlink ref="D41" r:id="rId114" display="Гортензия с ОКС"/>
    <hyperlink ref="D83" r:id="rId115" display="https://plantmarket.ru/gortenziya-oks.html/nid/61561"/>
    <hyperlink ref="D84" r:id="rId116" display="https://plantmarket.ru/gortenziya-oks.html/nid/61561"/>
    <hyperlink ref="D98" r:id="rId117"/>
    <hyperlink ref="D107" r:id="rId118" display="https://plantmarket.ru/gortenziya-oks.html/nid/61566"/>
    <hyperlink ref="D119" r:id="rId119" display="https://plantmarket.ru/gortenziya-oks.html/nid/61568"/>
    <hyperlink ref="D118" r:id="rId120" display="https://plantmarket.ru/gortenziya-oks.html/nid/61568"/>
    <hyperlink ref="D163" r:id="rId121" display="https://plantmarket.ru/gortenziya-oks.html/nid/58379"/>
    <hyperlink ref="D176" r:id="rId122" display="https://plantmarket.ru/gortenziya-oks.html/nid/61574"/>
    <hyperlink ref="D181" r:id="rId123"/>
    <hyperlink ref="D182" r:id="rId124"/>
    <hyperlink ref="D183" r:id="rId125" display="https://plantmarket.ru/gortenziya-oks.html/nid/58381"/>
    <hyperlink ref="D192" r:id="rId126" display="https://plantmarket.ru/gortenziya-oks.html/nid/58383"/>
    <hyperlink ref="D193" r:id="rId127" display="https://plantmarket.ru/gortenziya-oks.html/nid/58383"/>
    <hyperlink ref="D199" r:id="rId128" display="https://plantmarket.ru/gortenziya-oks.html/nid/63156"/>
    <hyperlink ref="D198" r:id="rId129" display="https://plantmarket.ru/gortenziya-oks.html/nid/63156"/>
    <hyperlink ref="D215" r:id="rId130" display="https://plantmarket.ru/gortenziya-oks.html/nid/61578"/>
    <hyperlink ref="D214" r:id="rId131" display="https://plantmarket.ru/gortenziya-oks.html/nid/61578"/>
    <hyperlink ref="D224" r:id="rId132" display="https://plantmarket.ru/gortenziya-oks.html/nid/58387"/>
    <hyperlink ref="D36" r:id="rId133" display="Гортензия с ОКС"/>
    <hyperlink ref="D42" r:id="rId134" display="Гортензия с ОКС"/>
    <hyperlink ref="D44" r:id="rId135" display="Гортензия с ОКС"/>
    <hyperlink ref="D45" r:id="rId136" display="Гортензия с ОКС"/>
    <hyperlink ref="D46" r:id="rId137" display="Гортензия с ОКС"/>
    <hyperlink ref="D47" r:id="rId138" display="Гортензия с ОКС"/>
    <hyperlink ref="D48" r:id="rId139" display="Гортензия с ОКС"/>
    <hyperlink ref="D49" r:id="rId140" display="Гортензия с ОКС"/>
    <hyperlink ref="D50" r:id="rId141" display="Гортензия с ОКС"/>
    <hyperlink ref="D52" r:id="rId142" display="Гортензия с ОКС"/>
    <hyperlink ref="D53" r:id="rId143" display="Гортензия с ОКС"/>
    <hyperlink ref="D55" r:id="rId144" display="https://plantmarket.ru/gortenziya-oks.html/nid/67328"/>
    <hyperlink ref="D54" r:id="rId145" display="https://plantmarket.ru/gortenziya-oks.html/nid/67323"/>
    <hyperlink ref="D65" r:id="rId146" display="https://plantmarket.ru/gortenziya-oks.html/nid/64274"/>
    <hyperlink ref="D97" r:id="rId147" display="https://plantmarket.ru/gortenziya-oks.html/nid/64269"/>
    <hyperlink ref="D103" r:id="rId148" display="https://plantmarket.ru/gortenziya-oks.html/nid/64270"/>
    <hyperlink ref="D104" r:id="rId149" display="https://plantmarket.ru/gortenziya-oks.html/nid/64270"/>
    <hyperlink ref="D110" r:id="rId150" display="https://plantmarket.ru/gortenziya-oks.html/nid/64271"/>
    <hyperlink ref="D111" r:id="rId151" display="https://plantmarket.ru/gortenziya-oks.html/nid/64271"/>
    <hyperlink ref="D130" r:id="rId152" display="https://plantmarket.ru/gortenziya-oks.html/nid/63155"/>
    <hyperlink ref="D158" r:id="rId153" display="https://plantmarket.ru/gortenziya-oks.html/nid/64272"/>
    <hyperlink ref="D159" r:id="rId154" display="https://plantmarket.ru/gortenziya-oks.html/nid/64272"/>
    <hyperlink ref="D223" r:id="rId155" display="https://plantmarket.ru/gortenziya-oks.html/nid/35305"/>
    <hyperlink ref="D35" r:id="rId156"/>
    <hyperlink ref="D161" r:id="rId157"/>
    <hyperlink ref="D82" r:id="rId158" display="https://plantmarket.ru/gortenziya-oks.html/nid/61559"/>
    <hyperlink ref="D90" r:id="rId159" display="https://plantmarket.ru/gortenziya-oks.html/nid/61561"/>
    <hyperlink ref="D93" r:id="rId160" display="https://plantmarket.ru/gortenziya-oks.html/nid/61563"/>
    <hyperlink ref="D99" r:id="rId161"/>
    <hyperlink ref="D100" r:id="rId162"/>
    <hyperlink ref="D109" r:id="rId163" display="https://plantmarket.ru/gortenziya-oks.html/nid/61567"/>
    <hyperlink ref="D126" r:id="rId164" display="https://plantmarket.ru/gortenziya-oks.html/nid/61568"/>
    <hyperlink ref="D168" r:id="rId165" display="https://plantmarket.ru/gortenziya-oks.html/nid/58379"/>
    <hyperlink ref="D219" r:id="rId166" display="https://plantmarket.ru/gortenziya-oks.html/nid/61578"/>
    <hyperlink ref="D229" r:id="rId167" display="https://plantmarket.ru/gortenziya-oks.html/nid/58387"/>
    <hyperlink ref="D238" r:id="rId168" display="https://plantmarket.ru/gortenziya-oks.html/nid/58388"/>
    <hyperlink ref="D26" r:id="rId169" display="https://plantmarket.ru/gortenziya-oks.html/nid/58359"/>
    <hyperlink ref="D151" r:id="rId170" display="https://plantmarket.ru/gortenziya-oks.html/nid/61572"/>
    <hyperlink ref="D108" r:id="rId171" display="https://plantmarket.ru/gortenziya-oks.html/nid/61566"/>
    <hyperlink ref="D142" r:id="rId172" display="https://plantmarket.ru/gortenziya-oks.html/nid/28019"/>
    <hyperlink ref="D115" r:id="rId173" display="https://plantmarket.ru/gortenziya-oks.html/nid/28011"/>
    <hyperlink ref="D164" r:id="rId174" display="https://plantmarket.ru/gortenziya-oks.html/nid/58379"/>
    <hyperlink ref="D239" r:id="rId175" display="https://plantmarket.ru/gortenziya-oks.html/nid/58388"/>
    <hyperlink ref="D184" r:id="rId176" display="https://plantmarket.ru/gortenziya-oks.html/nid/58381"/>
    <hyperlink ref="D87" r:id="rId177" display="https://plantmarket.ru/gortenziya-oks.html/nid/58392"/>
    <hyperlink ref="D64" r:id="rId178"/>
    <hyperlink ref="D69" r:id="rId179"/>
    <hyperlink ref="D173" r:id="rId180" display="https://plantmarket.ru/gortenziya-oks.html/nid/28016"/>
    <hyperlink ref="D167" r:id="rId181" display="https://plantmarket.ru/gortenziya-oks.html/nid/58379"/>
    <hyperlink ref="D91" r:id="rId182" display="https://plantmarket.ru/gortenziya-oks.html/nid/61563"/>
    <hyperlink ref="D204" r:id="rId183" display="https://plantmarket.ru/gortenziya-oks.html/nid/61551"/>
    <hyperlink ref="D123" r:id="rId184" display="https://plantmarket.ru/gortenziya-oks.html/nid/61569"/>
    <hyperlink ref="D25" r:id="rId185" display="https://plantmarket.ru/gortenziya-oks.html/nid/58359"/>
    <hyperlink ref="D211" r:id="rId186" display="https://plantmarket.ru/gortenziya-oks.html/nid/61554"/>
    <hyperlink ref="D132" r:id="rId187" display="https://plantmarket.ru/gortenziya-oks.html/nid/61546"/>
    <hyperlink ref="D148" r:id="rId188" display="https://plantmarket.ru/gortenziya-oks.html/nid/61572"/>
    <hyperlink ref="D177" r:id="rId189" display="https://plantmarket.ru/gortenziya-oks.html/nid/61548"/>
    <hyperlink ref="D189" r:id="rId190" display="https://plantmarket.ru/gortenziya-oks.html/nid/61550"/>
    <hyperlink ref="D205" r:id="rId191" display="https://plantmarket.ru/gortenziya-oks.html/nid/61551"/>
    <hyperlink ref="D209" r:id="rId192" display="https://plantmarket.ru/gortenziya-oks.html/nid/61554"/>
    <hyperlink ref="D216" r:id="rId193" display="https://plantmarket.ru/gortenziya-oks.html/nid/61578"/>
    <hyperlink ref="D134" r:id="rId194" display="https://plantmarket.ru/gortenziya-oks.html/nid/67285"/>
    <hyperlink ref="D136" r:id="rId195" display="https://plantmarket.ru/gortenziya-oks.html/nid/58397"/>
    <hyperlink ref="D145" r:id="rId196" display="https://plantmarket.ru/gortenziya-oks.html/nid/67289"/>
    <hyperlink ref="D147" r:id="rId197" display="https://plantmarket.ru/gortenziya-oks.html/nid/61572"/>
    <hyperlink ref="D156" r:id="rId198" display="https://plantmarket.ru/gortenziya-oks.html/nid/67291"/>
    <hyperlink ref="D143" r:id="rId199"/>
    <hyperlink ref="D59" r:id="rId200" display="https://plantmarket.ru/gortenziya-oks.html/nid/28000"/>
    <hyperlink ref="D85" r:id="rId201" display="https://plantmarket.ru/gortenziya-oks.html/nid/61561"/>
    <hyperlink ref="D62" r:id="rId202" display="https://plantmarket.ru/gortenziya-oks.html/nid/58388"/>
    <hyperlink ref="D95" r:id="rId203"/>
    <hyperlink ref="D120" r:id="rId204" display="https://plantmarket.ru/gortenziya-oks.html/nid/61568"/>
    <hyperlink ref="D194" r:id="rId205" display="https://plantmarket.ru/gortenziya-oks.html/nid/58383"/>
    <hyperlink ref="D200" r:id="rId206" display="https://plantmarket.ru/gortenziya-oks.html/nid/63156"/>
    <hyperlink ref="D225" r:id="rId207" display="https://plantmarket.ru/gortenziya-oks.html/nid/58387"/>
    <hyperlink ref="D24" r:id="rId208" display="https://plantmarket.ru/gortenziya-oks.html/nid/58359"/>
    <hyperlink ref="D255" r:id="rId209" display="https://plantmarket.ru/gortenziya-oks.html/nid/61543"/>
    <hyperlink ref="D303" r:id="rId210" display="https://plantmarket.ru/gortenziya-oks.html/nid/61550"/>
    <hyperlink ref="D316" r:id="rId211" display="https://plantmarket.ru/gortenziya-oks.html/nid/61556"/>
    <hyperlink ref="D287" r:id="rId212" display="https://plantmarket.ru/gortenziya-oks.html/nid/67309"/>
    <hyperlink ref="D290" r:id="rId213" display="https://plantmarket.ru/gortenziya-oks.html/nid/61547"/>
    <hyperlink ref="D242" r:id="rId214" display="https://plantmarket.ru/gortenziya-oks.html/nid/58359"/>
    <hyperlink ref="D248:D249" r:id="rId215" display="https://plantmarket.ru/gortenziya-oks.html/nid/61543"/>
    <hyperlink ref="D258" r:id="rId216" display="https://plantmarket.pro/gortenziya-oks.html/nid/28007"/>
    <hyperlink ref="D260" r:id="rId217" display="https://plantmarket.ru/gortenziya-oks.html/nid/61563"/>
    <hyperlink ref="D254:D255" r:id="rId218" display="https://plantmarket.ru/gortenziya-oks.html/nid/61566"/>
    <hyperlink ref="D268" r:id="rId219" display="https://plantmarket.ru/gortenziya-oks.html/nid/64271"/>
    <hyperlink ref="D269" r:id="rId220" display="https://plantmarket.ru/gortenziya-oks.html/nid/58369"/>
    <hyperlink ref="D260:D261" r:id="rId221" display="https://plantmarket.ru/gortenziya-oks.html/nid/28011"/>
    <hyperlink ref="D264:D265" r:id="rId222" display="https://plantmarket.ru/gortenziya-oks.html/nid/61569"/>
    <hyperlink ref="D283" r:id="rId223" display="https://plantmarket.ru/gortenziya-oks.html/nid/64272"/>
    <hyperlink ref="D275:D277" r:id="rId224" display="https://plantmarket.ru/gortenziya-oks.html/nid/28016"/>
    <hyperlink ref="D278:D279" r:id="rId225" display="https://plantmarket.ru/gortenziya-oks.html/nid/61574"/>
    <hyperlink ref="D285:D286" r:id="rId226" display="https://plantmarket.ru/gortenziya-oks.html/nid/58383"/>
    <hyperlink ref="D308" r:id="rId227" display="https://plantmarket.ru/gortenziya-oks.html/nid/63156"/>
    <hyperlink ref="D310" r:id="rId228" display="https://plantmarket.ru/gortenziya-oks.html/nid/61551"/>
    <hyperlink ref="D312" r:id="rId229" display="https://plantmarket.ru/gortenziya-oks.html/nid/61554"/>
    <hyperlink ref="D291:D292" r:id="rId230" display="фото"/>
    <hyperlink ref="D295:D296" r:id="rId231" display="https://plantmarket.ru/gortenziya-oks.html/nid/35305"/>
    <hyperlink ref="D321" r:id="rId232" display="https://plantmarket.ru/gortenziya-oks.html/nid/58387"/>
    <hyperlink ref="D325" r:id="rId233" display="https://plantmarket.ru/gortenziya-oks.html/nid/58388"/>
    <hyperlink ref="D327" r:id="rId234" display="https://plantmarket.ru/gortenziya-oks.html/nid/58388"/>
    <hyperlink ref="D285" r:id="rId235"/>
    <hyperlink ref="D286" r:id="rId236"/>
    <hyperlink ref="D246" r:id="rId237" display="https://plantmarket.ru/gortenziya-oks.html/nid/58373"/>
    <hyperlink ref="D243" r:id="rId238" display="https://plantmarket.ru/gortenziya-oks.html/nid/58359"/>
    <hyperlink ref="D257" r:id="rId239" display="https://plantmarket.pro/gortenziya-oks.html/nid/28007"/>
    <hyperlink ref="D259" r:id="rId240" display="https://plantmarket.ru/gortenziya-oks.html/nid/61561"/>
    <hyperlink ref="D267" r:id="rId241" display="https://plantmarket.ru/gortenziya-oks.html/nid/61566"/>
    <hyperlink ref="D271" r:id="rId242" display="https://plantmarket.ru/gortenziya-oks.html/nid/28011"/>
    <hyperlink ref="D274" r:id="rId243" display="https://plantmarket.ru/gortenziya-oks.html/nid/28011"/>
    <hyperlink ref="D275" r:id="rId244" display="https://plantmarket.ru/gortenziya-oks.html/nid/61569"/>
    <hyperlink ref="D278" r:id="rId245" display="https://plantmarket.ru/gortenziya-oks.html/nid/61569"/>
    <hyperlink ref="D282" r:id="rId246" display="https://plantmarket.ru/gortenziya-oks.html/nid/64272"/>
    <hyperlink ref="D289" r:id="rId247" display="https://plantmarket.ru/gortenziya-oks.html/nid/28015"/>
    <hyperlink ref="D297" r:id="rId248" display="https://plantmarket.ru/gortenziya-oks.html/nid/58381"/>
    <hyperlink ref="D304" r:id="rId249" display="https://plantmarket.ru/gortenziya-oks.html/nid/58383"/>
    <hyperlink ref="D305" r:id="rId250" display="https://plantmarket.ru/gortenziya-oks.html/nid/58383"/>
    <hyperlink ref="D309" r:id="rId251" display="https://plantmarket.ru/gortenziya-oks.html/nid/63156"/>
    <hyperlink ref="D317" r:id="rId252" display="https://plantmarket.ru/gortenziya-oks.html/nid/35305"/>
    <hyperlink ref="D320" r:id="rId253" display="https://plantmarket.ru/gortenziya-oks.html/nid/58387"/>
    <hyperlink ref="D326" r:id="rId254" display="https://plantmarket.ru/gortenziya-oks.html/nid/58388"/>
    <hyperlink ref="D244" r:id="rId255" display="https://plantmarket.ru/gortenziya-oks.html/nid/61584"/>
    <hyperlink ref="D245" r:id="rId256" display="https://plantmarket.ru/gortenziya-oks.html/nid/61587"/>
    <hyperlink ref="D247" r:id="rId257" display="https://plantmarket.ru/gortenziya-oks.html/nid/28005"/>
    <hyperlink ref="D254" r:id="rId258" display="https://plantmarket.ru/gortenziya-oks.html/nid/61543"/>
    <hyperlink ref="D256" r:id="rId259" display="https://plantmarket.ru/gortenziya-oks.html/nid/61559"/>
    <hyperlink ref="D261" r:id="rId260" display="https://plantmarket.ru/gortenziya-oks.html/nid/28009"/>
    <hyperlink ref="D262" r:id="rId261" display="https://plantmarket.ru/gortenziya-oks.html/nid/64269"/>
    <hyperlink ref="D263" r:id="rId262" display="https://plantmarket.ru/gortenziya-oks.html/nid/64269"/>
    <hyperlink ref="D264" r:id="rId263" display="https://plantmarket.ru/gortenziya-oks.html/nid/61564"/>
    <hyperlink ref="D284" r:id="rId264" display="https://plantmarket.ru/gortenziya-oks.html/nid/61573"/>
    <hyperlink ref="D288" r:id="rId265" display="https://plantmarket.ru/gortenziya-oks.html/nid/58379"/>
    <hyperlink ref="D296" r:id="rId266" display="https://plantmarket.ru/gortenziya-oks.html/nid/58381"/>
    <hyperlink ref="D311" r:id="rId267" display="https://plantmarket.ru/gortenziya-oks.html/nid/61551"/>
    <hyperlink ref="D313" r:id="rId268" display="https://plantmarket.ru/gortenziya-oks.html/nid/61554"/>
    <hyperlink ref="D322" r:id="rId269" display="https://plantmarket.ru/gortenziya-oks.html/nid/58407"/>
    <hyperlink ref="D270" r:id="rId270" display="https://plantmarket.ru/gortenziya-oks.html/nid/58369"/>
    <hyperlink ref="D281" r:id="rId271" display="https://plantmarket.ru/gortenziya-oks.html/nid/67306"/>
    <hyperlink ref="D298" r:id="rId272" display="https://plantmarket.ru/gortenziya-oks.html/nid/67313"/>
    <hyperlink ref="D301" r:id="rId273" display="https://plantmarket.ru/gortenziya-oks.html/nid/67314"/>
    <hyperlink ref="D302" r:id="rId274" display="https://plantmarket.ru/gortenziya-oks.html/nid/67315"/>
    <hyperlink ref="D299" r:id="rId275" display="https://plantmarket.ru/gortenziya-oks.html/nid/67315"/>
    <hyperlink ref="D300" r:id="rId276" display="https://plantmarket.ru/gortenziya-oks.html/nid/67315"/>
    <hyperlink ref="D280" r:id="rId277" display="https://plantmarket.ru/gortenziya-oks.html/nid/61546"/>
    <hyperlink ref="D323" r:id="rId278" display="https://plantmarket.ru/gortenziya-oks.html/nid/58407"/>
  </hyperlinks>
  <pageMargins left="0.75" right="0.75" top="1" bottom="1" header="0.3" footer="0.3"/>
  <pageSetup paperSize="9" orientation="portrait" r:id="rId279"/>
  <drawing r:id="rId2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5"/>
  <sheetViews>
    <sheetView showGridLines="0" zoomScaleNormal="100" workbookViewId="0"/>
  </sheetViews>
  <sheetFormatPr defaultRowHeight="15"/>
  <cols>
    <col min="1" max="1" width="3.42578125" customWidth="1"/>
    <col min="2" max="2" width="5.85546875" style="130" customWidth="1"/>
    <col min="16" max="16" width="10" customWidth="1"/>
  </cols>
  <sheetData>
    <row r="1" spans="2:16" s="84" customFormat="1" ht="15.75" thickTop="1"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2:16" s="84" customFormat="1">
      <c r="B2" s="85"/>
      <c r="P2" s="86"/>
    </row>
    <row r="3" spans="2:16" s="84" customFormat="1">
      <c r="B3" s="85"/>
      <c r="P3" s="86"/>
    </row>
    <row r="4" spans="2:16" s="84" customFormat="1">
      <c r="B4" s="85"/>
      <c r="P4" s="86"/>
    </row>
    <row r="5" spans="2:16" s="84" customFormat="1">
      <c r="B5" s="85"/>
      <c r="P5" s="86"/>
    </row>
    <row r="6" spans="2:16" s="89" customFormat="1" ht="16.5" customHeight="1">
      <c r="B6" s="87"/>
      <c r="C6" s="88"/>
      <c r="P6" s="90"/>
    </row>
    <row r="7" spans="2:16" s="91" customFormat="1" ht="12" customHeight="1">
      <c r="B7" s="87"/>
      <c r="C7" s="88"/>
      <c r="P7" s="92"/>
    </row>
    <row r="8" spans="2:16" s="84" customFormat="1" ht="12" customHeight="1">
      <c r="B8" s="85"/>
      <c r="C8" s="88"/>
      <c r="P8" s="86"/>
    </row>
    <row r="9" spans="2:16" s="84" customFormat="1" ht="12" customHeight="1">
      <c r="B9" s="93"/>
      <c r="C9" s="88"/>
      <c r="P9" s="86"/>
    </row>
    <row r="10" spans="2:16" s="84" customFormat="1" ht="12" customHeight="1">
      <c r="B10" s="93"/>
      <c r="C10" s="88"/>
      <c r="P10" s="86"/>
    </row>
    <row r="11" spans="2:16" s="84" customFormat="1" ht="16.5" customHeight="1">
      <c r="B11" s="85"/>
      <c r="P11" s="86"/>
    </row>
    <row r="12" spans="2:16" s="84" customFormat="1" ht="20.25" customHeight="1">
      <c r="B12" s="85"/>
      <c r="P12" s="86"/>
    </row>
    <row r="13" spans="2:16" s="96" customFormat="1" ht="17.25" customHeight="1">
      <c r="B13" s="94" t="s">
        <v>267</v>
      </c>
      <c r="C13" s="95" t="s">
        <v>268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P13" s="97"/>
    </row>
    <row r="14" spans="2:16" s="102" customFormat="1" ht="15.75">
      <c r="B14" s="98" t="s">
        <v>269</v>
      </c>
      <c r="C14" s="99"/>
      <c r="D14" s="100"/>
      <c r="E14" s="100"/>
      <c r="F14" s="100"/>
      <c r="G14" s="100"/>
      <c r="H14" s="101" t="s">
        <v>270</v>
      </c>
      <c r="I14" s="99"/>
      <c r="J14" s="100"/>
      <c r="K14" s="100"/>
      <c r="L14" s="100"/>
      <c r="M14" s="100"/>
      <c r="N14" s="100"/>
      <c r="P14" s="103"/>
    </row>
    <row r="15" spans="2:16" s="109" customFormat="1">
      <c r="B15" s="104"/>
      <c r="C15" s="105" t="s">
        <v>271</v>
      </c>
      <c r="D15" s="106"/>
      <c r="E15" s="106"/>
      <c r="F15" s="106"/>
      <c r="G15" s="106"/>
      <c r="H15" s="107" t="s">
        <v>272</v>
      </c>
      <c r="I15" s="108" t="s">
        <v>273</v>
      </c>
      <c r="J15" s="106"/>
      <c r="K15" s="106"/>
      <c r="L15" s="106"/>
      <c r="M15" s="106"/>
      <c r="N15" s="106"/>
      <c r="P15" s="110"/>
    </row>
    <row r="16" spans="2:16" s="109" customFormat="1">
      <c r="B16" s="104"/>
      <c r="C16" s="105" t="s">
        <v>274</v>
      </c>
      <c r="D16" s="106"/>
      <c r="E16" s="106"/>
      <c r="F16" s="106"/>
      <c r="G16" s="106"/>
      <c r="H16" s="107" t="s">
        <v>272</v>
      </c>
      <c r="I16" s="108" t="s">
        <v>275</v>
      </c>
      <c r="J16" s="106"/>
      <c r="K16" s="106"/>
      <c r="L16" s="106"/>
      <c r="M16" s="106"/>
      <c r="N16" s="106"/>
      <c r="P16" s="110"/>
    </row>
    <row r="17" spans="2:22" s="109" customFormat="1">
      <c r="B17" s="104"/>
      <c r="C17" s="105" t="s">
        <v>276</v>
      </c>
      <c r="D17" s="106"/>
      <c r="E17" s="106"/>
      <c r="F17" s="106"/>
      <c r="G17" s="106"/>
      <c r="H17" s="107" t="s">
        <v>272</v>
      </c>
      <c r="I17" s="108" t="s">
        <v>277</v>
      </c>
      <c r="J17" s="106"/>
      <c r="K17" s="106"/>
      <c r="L17" s="106"/>
      <c r="M17" s="106"/>
      <c r="N17" s="106"/>
      <c r="P17" s="110"/>
    </row>
    <row r="18" spans="2:22" s="109" customFormat="1">
      <c r="B18" s="104"/>
      <c r="C18" s="105" t="s">
        <v>278</v>
      </c>
      <c r="D18" s="106"/>
      <c r="E18" s="106"/>
      <c r="F18" s="106"/>
      <c r="G18" s="106"/>
      <c r="H18" s="107" t="s">
        <v>272</v>
      </c>
      <c r="I18" s="108" t="s">
        <v>279</v>
      </c>
      <c r="J18" s="106"/>
      <c r="K18" s="106"/>
      <c r="L18" s="106"/>
      <c r="M18" s="106"/>
      <c r="N18" s="106"/>
      <c r="P18" s="110"/>
      <c r="V18" s="111"/>
    </row>
    <row r="19" spans="2:22" s="114" customFormat="1">
      <c r="B19" s="112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P19" s="115"/>
      <c r="V19" s="116"/>
    </row>
    <row r="20" spans="2:22" s="84" customFormat="1" ht="15.75">
      <c r="B20" s="94" t="s">
        <v>267</v>
      </c>
      <c r="C20" s="95" t="s">
        <v>280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P20" s="86"/>
      <c r="V20" s="116"/>
    </row>
    <row r="21" spans="2:22" s="109" customFormat="1">
      <c r="B21" s="104"/>
      <c r="C21" s="105" t="s">
        <v>281</v>
      </c>
      <c r="D21" s="106"/>
      <c r="E21" s="106"/>
      <c r="F21" s="106"/>
      <c r="G21" s="106"/>
      <c r="H21" s="107"/>
      <c r="I21" s="108"/>
      <c r="J21" s="106"/>
      <c r="K21" s="106"/>
      <c r="L21" s="106"/>
      <c r="M21" s="106"/>
      <c r="N21" s="106"/>
      <c r="P21" s="110"/>
    </row>
    <row r="22" spans="2:22" s="84" customFormat="1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P22" s="86"/>
    </row>
    <row r="23" spans="2:22" s="84" customFormat="1">
      <c r="B23" s="117"/>
      <c r="P23" s="86"/>
    </row>
    <row r="24" spans="2:22" s="84" customFormat="1">
      <c r="B24" s="117"/>
      <c r="P24" s="86"/>
    </row>
    <row r="25" spans="2:22" s="84" customFormat="1">
      <c r="B25" s="117"/>
      <c r="P25" s="86"/>
    </row>
    <row r="26" spans="2:22" s="120" customFormat="1" ht="15.75">
      <c r="B26" s="118" t="s">
        <v>267</v>
      </c>
      <c r="C26" s="119" t="s">
        <v>282</v>
      </c>
      <c r="P26" s="121"/>
    </row>
    <row r="27" spans="2:22" s="84" customFormat="1">
      <c r="B27" s="117"/>
      <c r="C27" s="105" t="s">
        <v>283</v>
      </c>
      <c r="P27" s="86"/>
    </row>
    <row r="28" spans="2:22" s="84" customFormat="1">
      <c r="B28" s="117"/>
      <c r="C28" s="105" t="s">
        <v>284</v>
      </c>
      <c r="P28" s="86"/>
    </row>
    <row r="29" spans="2:22" s="120" customFormat="1" ht="15.75">
      <c r="B29" s="118" t="s">
        <v>267</v>
      </c>
      <c r="C29" s="119" t="s">
        <v>285</v>
      </c>
      <c r="P29" s="121"/>
    </row>
    <row r="30" spans="2:22" s="124" customFormat="1" ht="45" customHeight="1">
      <c r="B30" s="122" t="s">
        <v>267</v>
      </c>
      <c r="C30" s="243" t="s">
        <v>286</v>
      </c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123"/>
    </row>
    <row r="31" spans="2:22" s="84" customFormat="1">
      <c r="B31" s="117"/>
      <c r="C31" s="242" t="s">
        <v>287</v>
      </c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86"/>
    </row>
    <row r="32" spans="2:22" s="84" customFormat="1" ht="29.25" customHeight="1">
      <c r="B32" s="117"/>
      <c r="C32" s="244" t="s">
        <v>288</v>
      </c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86"/>
    </row>
    <row r="33" spans="2:16" s="84" customFormat="1" ht="30" customHeight="1">
      <c r="B33" s="117"/>
      <c r="C33" s="244" t="s">
        <v>289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86"/>
    </row>
    <row r="34" spans="2:16" s="84" customFormat="1" ht="29.25" customHeight="1">
      <c r="B34" s="117"/>
      <c r="C34" s="242" t="s">
        <v>290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86"/>
    </row>
    <row r="35" spans="2:16" s="120" customFormat="1" ht="30.75" customHeight="1">
      <c r="B35" s="122" t="s">
        <v>267</v>
      </c>
      <c r="C35" s="243" t="s">
        <v>291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121"/>
    </row>
    <row r="36" spans="2:16" s="84" customFormat="1" ht="29.25" customHeight="1">
      <c r="B36" s="117"/>
      <c r="C36" s="242" t="s">
        <v>292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86"/>
    </row>
    <row r="37" spans="2:16" s="84" customFormat="1" ht="29.25" customHeight="1">
      <c r="B37" s="117"/>
      <c r="C37" s="242" t="s">
        <v>293</v>
      </c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86"/>
    </row>
    <row r="38" spans="2:16" s="120" customFormat="1" ht="30.75" customHeight="1">
      <c r="B38" s="122" t="s">
        <v>267</v>
      </c>
      <c r="C38" s="243" t="s">
        <v>294</v>
      </c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121"/>
    </row>
    <row r="39" spans="2:16" s="84" customFormat="1">
      <c r="B39" s="117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86"/>
    </row>
    <row r="40" spans="2:16" s="84" customFormat="1">
      <c r="B40" s="117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86"/>
    </row>
    <row r="41" spans="2:16" s="84" customFormat="1">
      <c r="B41" s="117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86"/>
    </row>
    <row r="42" spans="2:16" s="84" customFormat="1" ht="28.5" customHeight="1">
      <c r="B42" s="122" t="s">
        <v>267</v>
      </c>
      <c r="C42" s="243" t="s">
        <v>295</v>
      </c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86"/>
    </row>
    <row r="43" spans="2:16" s="124" customFormat="1" ht="30" customHeight="1">
      <c r="B43" s="122" t="s">
        <v>267</v>
      </c>
      <c r="C43" s="243" t="s">
        <v>296</v>
      </c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123"/>
    </row>
    <row r="44" spans="2:16" s="84" customFormat="1" ht="30" customHeight="1">
      <c r="B44" s="117"/>
      <c r="C44" s="242" t="s">
        <v>297</v>
      </c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86"/>
    </row>
    <row r="45" spans="2:16" s="84" customFormat="1" ht="29.25" customHeight="1">
      <c r="B45" s="117"/>
      <c r="C45" s="242" t="s">
        <v>298</v>
      </c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86"/>
    </row>
    <row r="46" spans="2:16" s="124" customFormat="1">
      <c r="B46" s="122" t="s">
        <v>267</v>
      </c>
      <c r="C46" s="243" t="s">
        <v>299</v>
      </c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123"/>
    </row>
    <row r="47" spans="2:16" s="84" customFormat="1" ht="44.25" customHeight="1">
      <c r="B47" s="117"/>
      <c r="C47" s="242" t="s">
        <v>300</v>
      </c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86"/>
    </row>
    <row r="48" spans="2:16" s="124" customFormat="1">
      <c r="B48" s="122" t="s">
        <v>267</v>
      </c>
      <c r="C48" s="243" t="s">
        <v>301</v>
      </c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123"/>
    </row>
    <row r="49" spans="2:16" s="84" customFormat="1" ht="29.25" customHeight="1">
      <c r="B49" s="117"/>
      <c r="C49" s="242" t="s">
        <v>302</v>
      </c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86"/>
    </row>
    <row r="50" spans="2:16" s="124" customFormat="1" ht="47.25" customHeight="1">
      <c r="B50" s="122" t="s">
        <v>267</v>
      </c>
      <c r="C50" s="247" t="s">
        <v>303</v>
      </c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123"/>
    </row>
    <row r="51" spans="2:16" s="84" customFormat="1" ht="30.75" customHeight="1">
      <c r="B51" s="117"/>
      <c r="C51" s="242" t="s">
        <v>304</v>
      </c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86"/>
    </row>
    <row r="52" spans="2:16" s="84" customFormat="1" ht="30.75" customHeight="1">
      <c r="B52" s="117"/>
      <c r="C52" s="242" t="s">
        <v>305</v>
      </c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86"/>
    </row>
    <row r="53" spans="2:16" s="84" customFormat="1" ht="30.75" customHeight="1">
      <c r="B53" s="117"/>
      <c r="C53" s="242" t="s">
        <v>306</v>
      </c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86"/>
    </row>
    <row r="54" spans="2:16" s="84" customFormat="1" ht="42" customHeight="1">
      <c r="B54" s="122" t="s">
        <v>267</v>
      </c>
      <c r="C54" s="243" t="s">
        <v>307</v>
      </c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86"/>
    </row>
    <row r="55" spans="2:16" s="84" customFormat="1">
      <c r="B55" s="117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86"/>
    </row>
    <row r="56" spans="2:16" s="84" customFormat="1">
      <c r="B56" s="117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86"/>
    </row>
    <row r="57" spans="2:16" s="84" customFormat="1">
      <c r="B57" s="117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86"/>
    </row>
    <row r="58" spans="2:16" s="84" customFormat="1">
      <c r="B58" s="117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86"/>
    </row>
    <row r="59" spans="2:16" s="84" customFormat="1" ht="61.5" customHeight="1">
      <c r="B59" s="131" t="s">
        <v>267</v>
      </c>
      <c r="C59" s="246" t="s">
        <v>332</v>
      </c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86"/>
    </row>
    <row r="60" spans="2:16" s="84" customFormat="1" ht="64.5" customHeight="1">
      <c r="B60" s="131" t="s">
        <v>267</v>
      </c>
      <c r="C60" s="246" t="s">
        <v>467</v>
      </c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86"/>
    </row>
    <row r="61" spans="2:16" s="84" customFormat="1" ht="23.25" customHeight="1">
      <c r="B61" s="131" t="s">
        <v>267</v>
      </c>
      <c r="C61" s="246" t="s">
        <v>333</v>
      </c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86"/>
    </row>
    <row r="62" spans="2:16" s="84" customFormat="1" ht="12.75" customHeight="1">
      <c r="B62" s="117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86"/>
    </row>
    <row r="63" spans="2:16" s="84" customFormat="1">
      <c r="B63" s="117"/>
      <c r="P63" s="86"/>
    </row>
    <row r="64" spans="2:16" s="84" customFormat="1">
      <c r="B64" s="117"/>
      <c r="P64" s="86"/>
    </row>
    <row r="65" spans="2:16" s="84" customFormat="1">
      <c r="B65" s="117"/>
      <c r="P65" s="86"/>
    </row>
    <row r="66" spans="2:16" s="84" customFormat="1" ht="17.25" customHeight="1">
      <c r="B66" s="122" t="s">
        <v>267</v>
      </c>
      <c r="C66" s="247" t="s">
        <v>308</v>
      </c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86"/>
    </row>
    <row r="67" spans="2:16" s="84" customFormat="1" ht="15" customHeight="1">
      <c r="B67" s="117"/>
      <c r="C67" s="248" t="s">
        <v>309</v>
      </c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86"/>
    </row>
    <row r="68" spans="2:16" s="84" customFormat="1" ht="15" customHeight="1">
      <c r="B68" s="117"/>
      <c r="C68" s="248" t="s">
        <v>310</v>
      </c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86"/>
    </row>
    <row r="69" spans="2:16" s="84" customFormat="1" ht="15" customHeight="1">
      <c r="B69" s="117"/>
      <c r="C69" s="248" t="s">
        <v>311</v>
      </c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86"/>
    </row>
    <row r="70" spans="2:16" s="84" customFormat="1" ht="31.5" customHeight="1">
      <c r="B70" s="122" t="s">
        <v>267</v>
      </c>
      <c r="C70" s="243" t="s">
        <v>312</v>
      </c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86"/>
    </row>
    <row r="71" spans="2:16" s="84" customFormat="1" ht="31.5" customHeight="1">
      <c r="B71" s="122"/>
      <c r="C71" s="242" t="s">
        <v>313</v>
      </c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86"/>
    </row>
    <row r="72" spans="2:16" s="84" customFormat="1" ht="29.25" customHeight="1">
      <c r="B72" s="122"/>
      <c r="C72" s="242" t="s">
        <v>314</v>
      </c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86"/>
    </row>
    <row r="73" spans="2:16" s="84" customFormat="1">
      <c r="B73" s="117"/>
      <c r="C73" s="242" t="s">
        <v>315</v>
      </c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86"/>
    </row>
    <row r="74" spans="2:16" s="84" customFormat="1">
      <c r="B74" s="117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86"/>
    </row>
    <row r="75" spans="2:16" s="84" customFormat="1">
      <c r="B75" s="117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86"/>
    </row>
    <row r="76" spans="2:16" s="84" customFormat="1">
      <c r="B76" s="117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86"/>
    </row>
    <row r="77" spans="2:16" s="84" customFormat="1">
      <c r="B77" s="117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86"/>
    </row>
    <row r="78" spans="2:16" s="84" customFormat="1" ht="45" customHeight="1">
      <c r="B78" s="122" t="s">
        <v>267</v>
      </c>
      <c r="C78" s="243" t="s">
        <v>316</v>
      </c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86"/>
    </row>
    <row r="79" spans="2:16" s="84" customFormat="1" ht="29.25" customHeight="1">
      <c r="B79" s="122"/>
      <c r="C79" s="242" t="s">
        <v>317</v>
      </c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86"/>
    </row>
    <row r="80" spans="2:16" s="84" customFormat="1">
      <c r="B80" s="122" t="s">
        <v>267</v>
      </c>
      <c r="C80" s="243" t="s">
        <v>318</v>
      </c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86"/>
    </row>
    <row r="81" spans="2:60" s="84" customFormat="1">
      <c r="B81" s="122"/>
      <c r="C81" s="242" t="s">
        <v>319</v>
      </c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86"/>
    </row>
    <row r="82" spans="2:60" s="84" customFormat="1" ht="59.25" customHeight="1">
      <c r="B82" s="122"/>
      <c r="C82" s="242" t="s">
        <v>320</v>
      </c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86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49"/>
      <c r="AU82" s="249"/>
      <c r="AV82" s="249"/>
      <c r="AW82" s="249"/>
      <c r="AX82" s="249"/>
      <c r="AY82" s="249"/>
      <c r="AZ82" s="249"/>
      <c r="BA82" s="249"/>
      <c r="BB82" s="249"/>
      <c r="BC82" s="249"/>
      <c r="BD82" s="249"/>
      <c r="BE82" s="249"/>
      <c r="BF82" s="249"/>
      <c r="BG82" s="249"/>
      <c r="BH82" s="249"/>
    </row>
    <row r="83" spans="2:60" s="84" customFormat="1">
      <c r="B83" s="117"/>
      <c r="C83" s="242" t="s">
        <v>321</v>
      </c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86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49"/>
      <c r="AV83" s="249"/>
      <c r="AW83" s="249"/>
      <c r="AX83" s="249"/>
      <c r="AY83" s="249"/>
      <c r="AZ83" s="249"/>
      <c r="BA83" s="249"/>
      <c r="BB83" s="249"/>
      <c r="BC83" s="249"/>
      <c r="BD83" s="249"/>
      <c r="BE83" s="249"/>
      <c r="BF83" s="249"/>
      <c r="BG83" s="249"/>
      <c r="BH83" s="249"/>
    </row>
    <row r="84" spans="2:60" s="84" customFormat="1">
      <c r="B84" s="117"/>
      <c r="C84" s="250" t="s">
        <v>322</v>
      </c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86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49"/>
      <c r="AH84" s="249"/>
      <c r="AI84" s="249"/>
      <c r="AJ84" s="249"/>
      <c r="AK84" s="249"/>
      <c r="AL84" s="249"/>
      <c r="AM84" s="249"/>
      <c r="AN84" s="249"/>
      <c r="AO84" s="249"/>
      <c r="AP84" s="249"/>
      <c r="AQ84" s="249"/>
      <c r="AR84" s="249"/>
      <c r="AS84" s="249"/>
      <c r="AT84" s="249"/>
      <c r="AU84" s="249"/>
      <c r="AV84" s="249"/>
      <c r="AW84" s="249"/>
      <c r="AX84" s="249"/>
      <c r="AY84" s="249"/>
      <c r="AZ84" s="249"/>
      <c r="BA84" s="249"/>
      <c r="BB84" s="249"/>
      <c r="BC84" s="249"/>
      <c r="BD84" s="249"/>
      <c r="BE84" s="249"/>
      <c r="BF84" s="249"/>
      <c r="BG84" s="249"/>
      <c r="BH84" s="249"/>
    </row>
    <row r="85" spans="2:60" s="84" customFormat="1">
      <c r="B85" s="117"/>
      <c r="C85" s="250" t="s">
        <v>323</v>
      </c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86"/>
      <c r="S85" s="249" t="s">
        <v>324</v>
      </c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P85" s="249"/>
      <c r="AQ85" s="249"/>
      <c r="AR85" s="249"/>
      <c r="AS85" s="249"/>
      <c r="AT85" s="249"/>
      <c r="AU85" s="249"/>
      <c r="AV85" s="249"/>
      <c r="AW85" s="249"/>
      <c r="AX85" s="249"/>
      <c r="AY85" s="249"/>
      <c r="AZ85" s="249"/>
      <c r="BA85" s="249"/>
      <c r="BB85" s="249"/>
      <c r="BC85" s="249"/>
      <c r="BD85" s="249"/>
      <c r="BE85" s="249"/>
      <c r="BF85" s="249"/>
      <c r="BG85" s="249"/>
      <c r="BH85" s="249"/>
    </row>
    <row r="86" spans="2:60" s="84" customFormat="1">
      <c r="B86" s="117"/>
      <c r="C86" s="244" t="s">
        <v>325</v>
      </c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86"/>
      <c r="S86" s="249"/>
      <c r="T86" s="249"/>
      <c r="U86" s="249"/>
      <c r="V86" s="249"/>
      <c r="W86" s="249"/>
      <c r="X86" s="249"/>
      <c r="Y86" s="249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49"/>
      <c r="AS86" s="249"/>
      <c r="AT86" s="249"/>
      <c r="AU86" s="249"/>
      <c r="AV86" s="249"/>
      <c r="AW86" s="249"/>
      <c r="AX86" s="249"/>
      <c r="AY86" s="249"/>
      <c r="AZ86" s="249"/>
      <c r="BA86" s="249"/>
      <c r="BB86" s="249"/>
      <c r="BC86" s="249"/>
      <c r="BD86" s="249"/>
      <c r="BE86" s="249"/>
      <c r="BF86" s="249"/>
      <c r="BG86" s="249"/>
      <c r="BH86" s="249"/>
    </row>
    <row r="87" spans="2:60" s="84" customFormat="1" ht="30.75" customHeight="1">
      <c r="B87" s="117"/>
      <c r="C87" s="242" t="s">
        <v>326</v>
      </c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86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  <c r="AP87" s="249"/>
      <c r="AQ87" s="249"/>
      <c r="AR87" s="249"/>
      <c r="AS87" s="249"/>
      <c r="AT87" s="249"/>
      <c r="AU87" s="249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</row>
    <row r="88" spans="2:60" s="84" customFormat="1">
      <c r="B88" s="117"/>
      <c r="C88" s="242" t="s">
        <v>327</v>
      </c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86"/>
      <c r="S88" s="249"/>
      <c r="T88" s="249"/>
      <c r="U88" s="249"/>
      <c r="V88" s="249"/>
      <c r="W88" s="249"/>
      <c r="X88" s="249"/>
      <c r="Y88" s="249"/>
      <c r="Z88" s="249"/>
      <c r="AA88" s="249"/>
      <c r="AB88" s="249"/>
      <c r="AC88" s="249"/>
      <c r="AD88" s="249"/>
      <c r="AE88" s="249"/>
      <c r="AF88" s="249"/>
      <c r="AG88" s="249"/>
      <c r="AH88" s="249"/>
      <c r="AI88" s="249"/>
      <c r="AJ88" s="249"/>
      <c r="AK88" s="249"/>
      <c r="AL88" s="249"/>
      <c r="AM88" s="249"/>
      <c r="AN88" s="249"/>
      <c r="AO88" s="249"/>
      <c r="AP88" s="249"/>
      <c r="AQ88" s="249"/>
      <c r="AR88" s="249"/>
      <c r="AS88" s="249"/>
      <c r="AT88" s="249"/>
      <c r="AU88" s="249"/>
      <c r="AV88" s="249"/>
      <c r="AW88" s="249"/>
      <c r="AX88" s="249"/>
      <c r="AY88" s="249"/>
      <c r="AZ88" s="249"/>
      <c r="BA88" s="249"/>
      <c r="BB88" s="249"/>
      <c r="BC88" s="249"/>
      <c r="BD88" s="249"/>
      <c r="BE88" s="249"/>
      <c r="BF88" s="249"/>
      <c r="BG88" s="249"/>
      <c r="BH88" s="249"/>
    </row>
    <row r="89" spans="2:60" s="84" customFormat="1" ht="45" customHeight="1">
      <c r="B89" s="122" t="s">
        <v>267</v>
      </c>
      <c r="C89" s="243" t="s">
        <v>328</v>
      </c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86"/>
    </row>
    <row r="90" spans="2:60" s="84" customFormat="1" ht="30" customHeight="1">
      <c r="B90" s="117"/>
      <c r="C90" s="242" t="s">
        <v>329</v>
      </c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86"/>
      <c r="S90" s="249"/>
      <c r="T90" s="249"/>
      <c r="U90" s="249"/>
      <c r="V90" s="249"/>
      <c r="W90" s="249"/>
      <c r="X90" s="249"/>
      <c r="Y90" s="249"/>
      <c r="Z90" s="249"/>
      <c r="AA90" s="249"/>
      <c r="AB90" s="249"/>
      <c r="AC90" s="249"/>
      <c r="AD90" s="249"/>
      <c r="AE90" s="249"/>
      <c r="AF90" s="249"/>
      <c r="AG90" s="249"/>
      <c r="AH90" s="249"/>
      <c r="AI90" s="249"/>
      <c r="AJ90" s="249"/>
      <c r="AK90" s="249"/>
      <c r="AL90" s="249"/>
      <c r="AM90" s="249"/>
      <c r="AN90" s="249"/>
      <c r="AO90" s="249"/>
      <c r="AP90" s="249"/>
      <c r="AQ90" s="249"/>
      <c r="AR90" s="249"/>
      <c r="AS90" s="249"/>
      <c r="AT90" s="249"/>
      <c r="AU90" s="249"/>
      <c r="AV90" s="249"/>
      <c r="AW90" s="249"/>
      <c r="AX90" s="249"/>
      <c r="AY90" s="249"/>
      <c r="AZ90" s="249"/>
      <c r="BA90" s="249"/>
      <c r="BB90" s="249"/>
      <c r="BC90" s="249"/>
      <c r="BD90" s="249"/>
      <c r="BE90" s="249"/>
      <c r="BF90" s="249"/>
      <c r="BG90" s="249"/>
      <c r="BH90" s="249"/>
    </row>
    <row r="91" spans="2:60" s="84" customFormat="1" ht="45" customHeight="1">
      <c r="B91" s="117"/>
      <c r="C91" s="242" t="s">
        <v>330</v>
      </c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86"/>
      <c r="S91" s="249"/>
      <c r="T91" s="249"/>
      <c r="U91" s="249"/>
      <c r="V91" s="249"/>
      <c r="W91" s="249"/>
      <c r="X91" s="249"/>
      <c r="Y91" s="249"/>
      <c r="Z91" s="249"/>
      <c r="AA91" s="249"/>
      <c r="AB91" s="249"/>
      <c r="AC91" s="249"/>
      <c r="AD91" s="249"/>
      <c r="AE91" s="249"/>
      <c r="AF91" s="249"/>
      <c r="AG91" s="249"/>
      <c r="AH91" s="249"/>
      <c r="AI91" s="249"/>
      <c r="AJ91" s="249"/>
      <c r="AK91" s="249"/>
      <c r="AL91" s="249"/>
      <c r="AM91" s="249"/>
      <c r="AN91" s="249"/>
      <c r="AO91" s="249"/>
      <c r="AP91" s="249"/>
      <c r="AQ91" s="249"/>
      <c r="AR91" s="249"/>
      <c r="AS91" s="249"/>
      <c r="AT91" s="249"/>
      <c r="AU91" s="249"/>
      <c r="AV91" s="249"/>
      <c r="AW91" s="249"/>
      <c r="AX91" s="249"/>
      <c r="AY91" s="249"/>
      <c r="AZ91" s="249"/>
      <c r="BA91" s="249"/>
      <c r="BB91" s="249"/>
      <c r="BC91" s="249"/>
      <c r="BD91" s="249"/>
      <c r="BE91" s="249"/>
      <c r="BF91" s="249"/>
      <c r="BG91" s="249"/>
      <c r="BH91" s="249"/>
    </row>
    <row r="92" spans="2:60" s="84" customFormat="1">
      <c r="B92" s="117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8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</row>
    <row r="93" spans="2:60" s="84" customFormat="1">
      <c r="B93" s="117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8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6"/>
    </row>
    <row r="94" spans="2:60" s="84" customFormat="1">
      <c r="B94" s="117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8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</row>
    <row r="95" spans="2:60" s="84" customFormat="1">
      <c r="B95" s="117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8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  <c r="BD95" s="126"/>
      <c r="BE95" s="126"/>
      <c r="BF95" s="126"/>
      <c r="BG95" s="126"/>
      <c r="BH95" s="126"/>
    </row>
    <row r="96" spans="2:60" s="84" customFormat="1">
      <c r="B96" s="122" t="s">
        <v>267</v>
      </c>
      <c r="C96" s="243" t="s">
        <v>331</v>
      </c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86"/>
    </row>
    <row r="97" spans="2:16" s="84" customFormat="1">
      <c r="B97" s="85"/>
      <c r="P97" s="86"/>
    </row>
    <row r="98" spans="2:16" s="84" customFormat="1">
      <c r="B98" s="85"/>
      <c r="P98" s="86"/>
    </row>
    <row r="99" spans="2:16">
      <c r="B99" s="85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6"/>
    </row>
    <row r="100" spans="2:16">
      <c r="B100" s="85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6"/>
    </row>
    <row r="101" spans="2:16">
      <c r="B101" s="85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6"/>
    </row>
    <row r="102" spans="2:16">
      <c r="B102" s="85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6"/>
    </row>
    <row r="103" spans="2:16">
      <c r="B103" s="85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6"/>
    </row>
    <row r="104" spans="2:16">
      <c r="B104" s="85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6"/>
    </row>
    <row r="105" spans="2:16">
      <c r="B105" s="8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6"/>
    </row>
    <row r="106" spans="2:16">
      <c r="B106" s="85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6"/>
    </row>
    <row r="107" spans="2:16">
      <c r="B107" s="85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6"/>
    </row>
    <row r="108" spans="2:16">
      <c r="B108" s="85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6"/>
    </row>
    <row r="109" spans="2:16">
      <c r="B109" s="85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6"/>
    </row>
    <row r="110" spans="2:16">
      <c r="B110" s="85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6"/>
    </row>
    <row r="111" spans="2:16">
      <c r="B111" s="85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6"/>
    </row>
    <row r="112" spans="2:16">
      <c r="B112" s="85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6"/>
    </row>
    <row r="113" spans="2:16">
      <c r="B113" s="85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6"/>
    </row>
    <row r="114" spans="2:16" ht="15.75" thickBot="1">
      <c r="B114" s="127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9"/>
    </row>
    <row r="115" spans="2:16" ht="15.75" thickTop="1"/>
  </sheetData>
  <mergeCells count="58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3:O83"/>
    <mergeCell ref="S83:BH83"/>
    <mergeCell ref="C69:O69"/>
    <mergeCell ref="C70:O70"/>
    <mergeCell ref="C71:O71"/>
    <mergeCell ref="C72:O72"/>
    <mergeCell ref="C73:O73"/>
    <mergeCell ref="C78:O78"/>
    <mergeCell ref="C79:O79"/>
    <mergeCell ref="C80:O80"/>
    <mergeCell ref="C81:O81"/>
    <mergeCell ref="C82:O82"/>
    <mergeCell ref="S82:BH82"/>
    <mergeCell ref="C60:O60"/>
    <mergeCell ref="C61:O61"/>
    <mergeCell ref="C66:O66"/>
    <mergeCell ref="C67:O67"/>
    <mergeCell ref="C68:O6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hydrangea 2022</vt:lpstr>
      <vt:lpstr>Условия работы</vt:lpstr>
      <vt:lpstr>gurt</vt:lpstr>
      <vt:lpstr>pr</vt:lpstr>
      <vt:lpstr>'hydrangea 2022'!tab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2021-07-12T06:18:12Z</dcterms:created>
  <dcterms:modified xsi:type="dcterms:W3CDTF">2022-03-03T09:45:27Z</dcterms:modified>
</cp:coreProperties>
</file>