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ana\Desktop\"/>
    </mc:Choice>
  </mc:AlternateContent>
  <bookViews>
    <workbookView xWindow="0" yWindow="0" windowWidth="23040" windowHeight="8616"/>
  </bookViews>
  <sheets>
    <sheet name="2021" sheetId="1" r:id="rId1"/>
    <sheet name="Условия работы" sheetId="2" r:id="rId2"/>
  </sheets>
  <definedNames>
    <definedName name="_xlnm._FilterDatabase" localSheetId="0" hidden="1">'2021'!$B$25:$T$771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67" i="1" l="1"/>
  <c r="R767" i="1"/>
  <c r="S762" i="1"/>
  <c r="R762" i="1"/>
  <c r="S757" i="1"/>
  <c r="R757" i="1"/>
  <c r="S752" i="1"/>
  <c r="R752" i="1"/>
  <c r="S747" i="1"/>
  <c r="R747" i="1"/>
  <c r="S742" i="1"/>
  <c r="R742" i="1"/>
  <c r="S737" i="1"/>
  <c r="R737" i="1"/>
  <c r="S732" i="1"/>
  <c r="R732" i="1"/>
  <c r="S727" i="1"/>
  <c r="R727" i="1"/>
  <c r="S722" i="1"/>
  <c r="R722" i="1"/>
  <c r="S717" i="1"/>
  <c r="R717" i="1"/>
  <c r="S712" i="1"/>
  <c r="R712" i="1"/>
  <c r="S707" i="1"/>
  <c r="R707" i="1"/>
  <c r="S702" i="1"/>
  <c r="R702" i="1"/>
  <c r="S697" i="1"/>
  <c r="R697" i="1"/>
  <c r="S692" i="1"/>
  <c r="R692" i="1"/>
  <c r="S687" i="1"/>
  <c r="R687" i="1"/>
  <c r="S682" i="1"/>
  <c r="R682" i="1"/>
  <c r="S677" i="1"/>
  <c r="R677" i="1"/>
  <c r="S672" i="1"/>
  <c r="R672" i="1"/>
  <c r="S667" i="1"/>
  <c r="R667" i="1"/>
  <c r="S662" i="1"/>
  <c r="R662" i="1"/>
  <c r="S657" i="1"/>
  <c r="R657" i="1"/>
  <c r="S652" i="1"/>
  <c r="R652" i="1"/>
  <c r="S647" i="1"/>
  <c r="R647" i="1"/>
  <c r="S642" i="1"/>
  <c r="R642" i="1"/>
  <c r="S637" i="1"/>
  <c r="R637" i="1"/>
  <c r="S632" i="1"/>
  <c r="R632" i="1"/>
  <c r="S627" i="1"/>
  <c r="R627" i="1"/>
  <c r="S622" i="1"/>
  <c r="R622" i="1"/>
  <c r="S617" i="1"/>
  <c r="R617" i="1"/>
  <c r="S612" i="1"/>
  <c r="R612" i="1"/>
  <c r="U610" i="1"/>
  <c r="S610" i="1"/>
  <c r="R610" i="1"/>
  <c r="U609" i="1"/>
  <c r="S609" i="1"/>
  <c r="R609" i="1"/>
  <c r="U608" i="1"/>
  <c r="S608" i="1"/>
  <c r="R608" i="1"/>
  <c r="U607" i="1"/>
  <c r="S607" i="1"/>
  <c r="R607" i="1"/>
  <c r="U606" i="1"/>
  <c r="S606" i="1"/>
  <c r="R606" i="1"/>
  <c r="U605" i="1"/>
  <c r="S605" i="1"/>
  <c r="R605" i="1"/>
  <c r="U604" i="1"/>
  <c r="S604" i="1"/>
  <c r="R604" i="1"/>
  <c r="U603" i="1"/>
  <c r="S603" i="1"/>
  <c r="R603" i="1"/>
  <c r="U602" i="1"/>
  <c r="S602" i="1"/>
  <c r="R602" i="1"/>
  <c r="U601" i="1"/>
  <c r="S601" i="1"/>
  <c r="R601" i="1"/>
  <c r="U600" i="1"/>
  <c r="S600" i="1"/>
  <c r="R600" i="1"/>
  <c r="U599" i="1"/>
  <c r="S599" i="1"/>
  <c r="R599" i="1"/>
  <c r="U598" i="1"/>
  <c r="S598" i="1"/>
  <c r="R598" i="1"/>
  <c r="U597" i="1"/>
  <c r="S597" i="1"/>
  <c r="R597" i="1"/>
  <c r="U596" i="1"/>
  <c r="S596" i="1"/>
  <c r="R596" i="1"/>
  <c r="U595" i="1"/>
  <c r="S595" i="1"/>
  <c r="R595" i="1"/>
  <c r="U594" i="1"/>
  <c r="S594" i="1"/>
  <c r="R594" i="1"/>
  <c r="U593" i="1"/>
  <c r="S593" i="1"/>
  <c r="R593" i="1"/>
  <c r="U592" i="1"/>
  <c r="S592" i="1"/>
  <c r="R592" i="1"/>
  <c r="U591" i="1"/>
  <c r="S591" i="1"/>
  <c r="R591" i="1"/>
  <c r="U590" i="1"/>
  <c r="S590" i="1"/>
  <c r="R590" i="1"/>
  <c r="U589" i="1"/>
  <c r="S589" i="1"/>
  <c r="R589" i="1"/>
  <c r="U588" i="1"/>
  <c r="S588" i="1"/>
  <c r="R588" i="1"/>
  <c r="U587" i="1"/>
  <c r="S587" i="1"/>
  <c r="R587" i="1"/>
  <c r="U586" i="1"/>
  <c r="S586" i="1"/>
  <c r="R586" i="1"/>
  <c r="U585" i="1"/>
  <c r="S585" i="1"/>
  <c r="R585" i="1"/>
  <c r="U584" i="1"/>
  <c r="S584" i="1"/>
  <c r="R584" i="1"/>
  <c r="U583" i="1"/>
  <c r="S583" i="1"/>
  <c r="R583" i="1"/>
  <c r="U582" i="1"/>
  <c r="S582" i="1"/>
  <c r="R582" i="1"/>
  <c r="U581" i="1"/>
  <c r="S581" i="1"/>
  <c r="R581" i="1"/>
  <c r="U580" i="1"/>
  <c r="S580" i="1"/>
  <c r="R580" i="1"/>
  <c r="U579" i="1"/>
  <c r="S579" i="1"/>
  <c r="R579" i="1"/>
  <c r="U578" i="1"/>
  <c r="S578" i="1"/>
  <c r="R578" i="1"/>
  <c r="U577" i="1"/>
  <c r="S577" i="1"/>
  <c r="R577" i="1"/>
  <c r="U576" i="1"/>
  <c r="S576" i="1"/>
  <c r="R576" i="1"/>
  <c r="U575" i="1"/>
  <c r="S575" i="1"/>
  <c r="R575" i="1"/>
  <c r="U574" i="1"/>
  <c r="S574" i="1"/>
  <c r="R574" i="1"/>
  <c r="U573" i="1"/>
  <c r="S573" i="1"/>
  <c r="R573" i="1"/>
  <c r="U572" i="1"/>
  <c r="S572" i="1"/>
  <c r="R572" i="1"/>
  <c r="U571" i="1"/>
  <c r="S571" i="1"/>
  <c r="R571" i="1"/>
  <c r="U570" i="1"/>
  <c r="S570" i="1"/>
  <c r="R570" i="1"/>
  <c r="U569" i="1"/>
  <c r="S569" i="1"/>
  <c r="R569" i="1"/>
  <c r="U568" i="1"/>
  <c r="S568" i="1"/>
  <c r="R568" i="1"/>
  <c r="U567" i="1"/>
  <c r="S567" i="1"/>
  <c r="R567" i="1"/>
  <c r="U566" i="1"/>
  <c r="S566" i="1"/>
  <c r="R566" i="1"/>
  <c r="U565" i="1"/>
  <c r="S565" i="1"/>
  <c r="R565" i="1"/>
  <c r="U564" i="1"/>
  <c r="S564" i="1"/>
  <c r="R564" i="1"/>
  <c r="U563" i="1"/>
  <c r="S563" i="1"/>
  <c r="R563" i="1"/>
  <c r="U562" i="1"/>
  <c r="S562" i="1"/>
  <c r="R562" i="1"/>
  <c r="U561" i="1"/>
  <c r="S561" i="1"/>
  <c r="R561" i="1"/>
  <c r="U560" i="1"/>
  <c r="S560" i="1"/>
  <c r="R560" i="1"/>
  <c r="U559" i="1"/>
  <c r="S559" i="1"/>
  <c r="R559" i="1"/>
  <c r="U558" i="1"/>
  <c r="S558" i="1"/>
  <c r="R558" i="1"/>
  <c r="U557" i="1"/>
  <c r="S557" i="1"/>
  <c r="R557" i="1"/>
  <c r="U556" i="1"/>
  <c r="S556" i="1"/>
  <c r="R556" i="1"/>
  <c r="U555" i="1"/>
  <c r="S555" i="1"/>
  <c r="R555" i="1"/>
  <c r="U554" i="1"/>
  <c r="S554" i="1"/>
  <c r="R554" i="1"/>
  <c r="U553" i="1"/>
  <c r="S553" i="1"/>
  <c r="R553" i="1"/>
  <c r="U552" i="1"/>
  <c r="S552" i="1"/>
  <c r="R552" i="1"/>
  <c r="U551" i="1"/>
  <c r="S551" i="1"/>
  <c r="R551" i="1"/>
  <c r="U550" i="1"/>
  <c r="S550" i="1"/>
  <c r="R550" i="1"/>
  <c r="U549" i="1"/>
  <c r="S549" i="1"/>
  <c r="R549" i="1"/>
  <c r="U548" i="1"/>
  <c r="S548" i="1"/>
  <c r="R548" i="1"/>
  <c r="U547" i="1"/>
  <c r="S547" i="1"/>
  <c r="R547" i="1"/>
  <c r="U546" i="1"/>
  <c r="S546" i="1"/>
  <c r="R546" i="1"/>
  <c r="U545" i="1"/>
  <c r="S545" i="1"/>
  <c r="R545" i="1"/>
  <c r="U544" i="1"/>
  <c r="S544" i="1"/>
  <c r="R544" i="1"/>
  <c r="U543" i="1"/>
  <c r="S543" i="1"/>
  <c r="R543" i="1"/>
  <c r="U542" i="1"/>
  <c r="S542" i="1"/>
  <c r="R542" i="1"/>
  <c r="U541" i="1"/>
  <c r="S541" i="1"/>
  <c r="R541" i="1"/>
  <c r="U540" i="1"/>
  <c r="S540" i="1"/>
  <c r="R540" i="1"/>
  <c r="U539" i="1"/>
  <c r="S539" i="1"/>
  <c r="R539" i="1"/>
  <c r="U538" i="1"/>
  <c r="S538" i="1"/>
  <c r="R538" i="1"/>
  <c r="U537" i="1"/>
  <c r="S537" i="1"/>
  <c r="R537" i="1"/>
  <c r="U536" i="1"/>
  <c r="S536" i="1"/>
  <c r="R536" i="1"/>
  <c r="U535" i="1"/>
  <c r="S535" i="1"/>
  <c r="R535" i="1"/>
  <c r="U534" i="1"/>
  <c r="S534" i="1"/>
  <c r="R534" i="1"/>
  <c r="U533" i="1"/>
  <c r="S533" i="1"/>
  <c r="R533" i="1"/>
  <c r="U532" i="1"/>
  <c r="S532" i="1"/>
  <c r="R532" i="1"/>
  <c r="U531" i="1"/>
  <c r="S531" i="1"/>
  <c r="R531" i="1"/>
  <c r="U530" i="1"/>
  <c r="S530" i="1"/>
  <c r="R530" i="1"/>
  <c r="U529" i="1"/>
  <c r="S529" i="1"/>
  <c r="R529" i="1"/>
  <c r="U528" i="1"/>
  <c r="S528" i="1"/>
  <c r="R528" i="1"/>
  <c r="U527" i="1"/>
  <c r="S527" i="1"/>
  <c r="R527" i="1"/>
  <c r="U526" i="1"/>
  <c r="S526" i="1"/>
  <c r="R526" i="1"/>
  <c r="U525" i="1"/>
  <c r="S525" i="1"/>
  <c r="R525" i="1"/>
  <c r="U524" i="1"/>
  <c r="S524" i="1"/>
  <c r="R524" i="1"/>
  <c r="U523" i="1"/>
  <c r="S523" i="1"/>
  <c r="R523" i="1"/>
  <c r="U522" i="1"/>
  <c r="S522" i="1"/>
  <c r="R522" i="1"/>
  <c r="U521" i="1"/>
  <c r="S521" i="1"/>
  <c r="R521" i="1"/>
  <c r="U520" i="1"/>
  <c r="S520" i="1"/>
  <c r="R520" i="1"/>
  <c r="U519" i="1"/>
  <c r="S519" i="1"/>
  <c r="R519" i="1"/>
  <c r="U518" i="1"/>
  <c r="S518" i="1"/>
  <c r="R518" i="1"/>
  <c r="U517" i="1"/>
  <c r="S517" i="1"/>
  <c r="R517" i="1"/>
  <c r="U516" i="1"/>
  <c r="S516" i="1"/>
  <c r="R516" i="1"/>
  <c r="U515" i="1"/>
  <c r="S515" i="1"/>
  <c r="R515" i="1"/>
  <c r="U514" i="1"/>
  <c r="S514" i="1"/>
  <c r="R514" i="1"/>
  <c r="U513" i="1"/>
  <c r="S513" i="1"/>
  <c r="R513" i="1"/>
  <c r="U512" i="1"/>
  <c r="S512" i="1"/>
  <c r="R512" i="1"/>
  <c r="U511" i="1"/>
  <c r="S511" i="1"/>
  <c r="R511" i="1"/>
  <c r="U510" i="1"/>
  <c r="S510" i="1"/>
  <c r="R510" i="1"/>
  <c r="U509" i="1"/>
  <c r="S509" i="1"/>
  <c r="R509" i="1"/>
  <c r="U508" i="1"/>
  <c r="S508" i="1"/>
  <c r="R508" i="1"/>
  <c r="U507" i="1"/>
  <c r="S507" i="1"/>
  <c r="R507" i="1"/>
  <c r="U506" i="1"/>
  <c r="S506" i="1"/>
  <c r="R506" i="1"/>
  <c r="U505" i="1"/>
  <c r="S505" i="1"/>
  <c r="R505" i="1"/>
  <c r="U504" i="1"/>
  <c r="S504" i="1"/>
  <c r="R504" i="1"/>
  <c r="U503" i="1"/>
  <c r="S503" i="1"/>
  <c r="R503" i="1"/>
  <c r="U502" i="1"/>
  <c r="S502" i="1"/>
  <c r="R502" i="1"/>
  <c r="U501" i="1"/>
  <c r="S501" i="1"/>
  <c r="R501" i="1"/>
  <c r="U500" i="1"/>
  <c r="S500" i="1"/>
  <c r="R500" i="1"/>
  <c r="U499" i="1"/>
  <c r="S499" i="1"/>
  <c r="R499" i="1"/>
  <c r="U498" i="1"/>
  <c r="S498" i="1"/>
  <c r="R498" i="1"/>
  <c r="U497" i="1"/>
  <c r="S497" i="1"/>
  <c r="R497" i="1"/>
  <c r="U496" i="1"/>
  <c r="S496" i="1"/>
  <c r="R496" i="1"/>
  <c r="U495" i="1"/>
  <c r="S495" i="1"/>
  <c r="R495" i="1"/>
  <c r="U494" i="1"/>
  <c r="S494" i="1"/>
  <c r="R494" i="1"/>
  <c r="U493" i="1"/>
  <c r="S493" i="1"/>
  <c r="R493" i="1"/>
  <c r="U492" i="1"/>
  <c r="S492" i="1"/>
  <c r="R492" i="1"/>
  <c r="U491" i="1"/>
  <c r="S491" i="1"/>
  <c r="R491" i="1"/>
  <c r="U490" i="1"/>
  <c r="S490" i="1"/>
  <c r="R490" i="1"/>
  <c r="U489" i="1"/>
  <c r="S489" i="1"/>
  <c r="R489" i="1"/>
  <c r="U488" i="1"/>
  <c r="S488" i="1"/>
  <c r="R488" i="1"/>
  <c r="U487" i="1"/>
  <c r="S487" i="1"/>
  <c r="R487" i="1"/>
  <c r="U486" i="1"/>
  <c r="S486" i="1"/>
  <c r="R486" i="1"/>
  <c r="U485" i="1"/>
  <c r="S485" i="1"/>
  <c r="R485" i="1"/>
  <c r="U484" i="1"/>
  <c r="S484" i="1"/>
  <c r="R484" i="1"/>
  <c r="U483" i="1"/>
  <c r="S483" i="1"/>
  <c r="R483" i="1"/>
  <c r="U482" i="1"/>
  <c r="S482" i="1"/>
  <c r="R482" i="1"/>
  <c r="U481" i="1"/>
  <c r="S481" i="1"/>
  <c r="R481" i="1"/>
  <c r="U480" i="1"/>
  <c r="S480" i="1"/>
  <c r="R480" i="1"/>
  <c r="U479" i="1"/>
  <c r="S479" i="1"/>
  <c r="R479" i="1"/>
  <c r="U478" i="1"/>
  <c r="S478" i="1"/>
  <c r="R478" i="1"/>
  <c r="U477" i="1"/>
  <c r="S477" i="1"/>
  <c r="R477" i="1"/>
  <c r="U476" i="1"/>
  <c r="S476" i="1"/>
  <c r="R476" i="1"/>
  <c r="U475" i="1"/>
  <c r="S475" i="1"/>
  <c r="R475" i="1"/>
  <c r="U474" i="1"/>
  <c r="S474" i="1"/>
  <c r="R474" i="1"/>
  <c r="U473" i="1"/>
  <c r="S473" i="1"/>
  <c r="R473" i="1"/>
  <c r="U472" i="1"/>
  <c r="S472" i="1"/>
  <c r="R472" i="1"/>
  <c r="U471" i="1"/>
  <c r="S471" i="1"/>
  <c r="R471" i="1"/>
  <c r="U470" i="1"/>
  <c r="S470" i="1"/>
  <c r="R470" i="1"/>
  <c r="U469" i="1"/>
  <c r="S469" i="1"/>
  <c r="R469" i="1"/>
  <c r="U468" i="1"/>
  <c r="S468" i="1"/>
  <c r="R468" i="1"/>
  <c r="U467" i="1"/>
  <c r="S467" i="1"/>
  <c r="R467" i="1"/>
  <c r="U466" i="1"/>
  <c r="S466" i="1"/>
  <c r="R466" i="1"/>
  <c r="U465" i="1"/>
  <c r="S465" i="1"/>
  <c r="R465" i="1"/>
  <c r="U464" i="1"/>
  <c r="S464" i="1"/>
  <c r="R464" i="1"/>
  <c r="U463" i="1"/>
  <c r="S463" i="1"/>
  <c r="R463" i="1"/>
  <c r="U462" i="1"/>
  <c r="S462" i="1"/>
  <c r="R462" i="1"/>
  <c r="U461" i="1"/>
  <c r="S461" i="1"/>
  <c r="R461" i="1"/>
  <c r="U460" i="1"/>
  <c r="S460" i="1"/>
  <c r="R460" i="1"/>
  <c r="U459" i="1"/>
  <c r="S459" i="1"/>
  <c r="R459" i="1"/>
  <c r="U458" i="1"/>
  <c r="S458" i="1"/>
  <c r="R458" i="1"/>
  <c r="U457" i="1"/>
  <c r="S457" i="1"/>
  <c r="R457" i="1"/>
  <c r="U456" i="1"/>
  <c r="S456" i="1"/>
  <c r="R456" i="1"/>
  <c r="U455" i="1"/>
  <c r="S455" i="1"/>
  <c r="R455" i="1"/>
  <c r="U454" i="1"/>
  <c r="S454" i="1"/>
  <c r="R454" i="1"/>
  <c r="U453" i="1"/>
  <c r="S453" i="1"/>
  <c r="R453" i="1"/>
  <c r="U452" i="1"/>
  <c r="S452" i="1"/>
  <c r="R10" i="1" s="1"/>
  <c r="K16" i="1" s="1"/>
  <c r="R452" i="1"/>
  <c r="U451" i="1"/>
  <c r="S451" i="1"/>
  <c r="R451" i="1"/>
  <c r="U450" i="1"/>
  <c r="S450" i="1"/>
  <c r="R450" i="1"/>
  <c r="U449" i="1"/>
  <c r="S449" i="1"/>
  <c r="R449" i="1"/>
  <c r="U448" i="1"/>
  <c r="S448" i="1"/>
  <c r="R448" i="1"/>
  <c r="U447" i="1"/>
  <c r="S447" i="1"/>
  <c r="R447" i="1"/>
  <c r="U446" i="1"/>
  <c r="S446" i="1"/>
  <c r="R446" i="1"/>
  <c r="U445" i="1"/>
  <c r="S445" i="1"/>
  <c r="R445" i="1"/>
  <c r="U444" i="1"/>
  <c r="S444" i="1"/>
  <c r="R444" i="1"/>
  <c r="U443" i="1"/>
  <c r="S443" i="1"/>
  <c r="R443" i="1"/>
  <c r="U442" i="1"/>
  <c r="S442" i="1"/>
  <c r="R442" i="1"/>
  <c r="U441" i="1"/>
  <c r="S441" i="1"/>
  <c r="R441" i="1"/>
  <c r="U440" i="1"/>
  <c r="S440" i="1"/>
  <c r="R440" i="1"/>
  <c r="U439" i="1"/>
  <c r="S439" i="1"/>
  <c r="R439" i="1"/>
  <c r="U438" i="1"/>
  <c r="S438" i="1"/>
  <c r="R438" i="1"/>
  <c r="U437" i="1"/>
  <c r="S437" i="1"/>
  <c r="R437" i="1"/>
  <c r="U436" i="1"/>
  <c r="S436" i="1"/>
  <c r="R436" i="1"/>
  <c r="U435" i="1"/>
  <c r="S435" i="1"/>
  <c r="R435" i="1"/>
  <c r="U434" i="1"/>
  <c r="S434" i="1"/>
  <c r="R434" i="1"/>
  <c r="U433" i="1"/>
  <c r="S433" i="1"/>
  <c r="R433" i="1"/>
  <c r="U432" i="1"/>
  <c r="S432" i="1"/>
  <c r="R432" i="1"/>
  <c r="U431" i="1"/>
  <c r="S431" i="1"/>
  <c r="R431" i="1"/>
  <c r="U430" i="1"/>
  <c r="S430" i="1"/>
  <c r="R430" i="1"/>
  <c r="U429" i="1"/>
  <c r="S429" i="1"/>
  <c r="R429" i="1"/>
  <c r="U428" i="1"/>
  <c r="S428" i="1"/>
  <c r="R428" i="1"/>
  <c r="U427" i="1"/>
  <c r="S427" i="1"/>
  <c r="R427" i="1"/>
  <c r="U426" i="1"/>
  <c r="S426" i="1"/>
  <c r="R426" i="1"/>
  <c r="U425" i="1"/>
  <c r="S425" i="1"/>
  <c r="R425" i="1"/>
  <c r="U424" i="1"/>
  <c r="S424" i="1"/>
  <c r="R424" i="1"/>
  <c r="U423" i="1"/>
  <c r="S423" i="1"/>
  <c r="R423" i="1"/>
  <c r="U422" i="1"/>
  <c r="S422" i="1"/>
  <c r="R422" i="1"/>
  <c r="U421" i="1"/>
  <c r="S421" i="1"/>
  <c r="R421" i="1"/>
  <c r="U420" i="1"/>
  <c r="S420" i="1"/>
  <c r="R420" i="1"/>
  <c r="U419" i="1"/>
  <c r="S419" i="1"/>
  <c r="R419" i="1"/>
  <c r="U418" i="1"/>
  <c r="S418" i="1"/>
  <c r="R418" i="1"/>
  <c r="U417" i="1"/>
  <c r="S417" i="1"/>
  <c r="R417" i="1"/>
  <c r="U416" i="1"/>
  <c r="S416" i="1"/>
  <c r="R416" i="1"/>
  <c r="U415" i="1"/>
  <c r="S415" i="1"/>
  <c r="R415" i="1"/>
  <c r="U414" i="1"/>
  <c r="S414" i="1"/>
  <c r="R414" i="1"/>
  <c r="U413" i="1"/>
  <c r="S413" i="1"/>
  <c r="R413" i="1"/>
  <c r="U412" i="1"/>
  <c r="S412" i="1"/>
  <c r="R412" i="1"/>
  <c r="U411" i="1"/>
  <c r="S411" i="1"/>
  <c r="R411" i="1"/>
  <c r="U410" i="1"/>
  <c r="S410" i="1"/>
  <c r="R410" i="1"/>
  <c r="U409" i="1"/>
  <c r="S409" i="1"/>
  <c r="R409" i="1"/>
  <c r="U408" i="1"/>
  <c r="S408" i="1"/>
  <c r="R408" i="1"/>
  <c r="U407" i="1"/>
  <c r="S407" i="1"/>
  <c r="R407" i="1"/>
  <c r="U406" i="1"/>
  <c r="S406" i="1"/>
  <c r="R406" i="1"/>
  <c r="U405" i="1"/>
  <c r="S405" i="1"/>
  <c r="R405" i="1"/>
  <c r="U404" i="1"/>
  <c r="S404" i="1"/>
  <c r="R404" i="1"/>
  <c r="U403" i="1"/>
  <c r="S403" i="1"/>
  <c r="R403" i="1"/>
  <c r="U402" i="1"/>
  <c r="S402" i="1"/>
  <c r="R402" i="1"/>
  <c r="U401" i="1"/>
  <c r="S401" i="1"/>
  <c r="R401" i="1"/>
  <c r="U400" i="1"/>
  <c r="S400" i="1"/>
  <c r="R400" i="1"/>
  <c r="U399" i="1"/>
  <c r="S399" i="1"/>
  <c r="R399" i="1"/>
  <c r="U398" i="1"/>
  <c r="S398" i="1"/>
  <c r="R398" i="1"/>
  <c r="U397" i="1"/>
  <c r="S397" i="1"/>
  <c r="R397" i="1"/>
  <c r="U396" i="1"/>
  <c r="S396" i="1"/>
  <c r="R396" i="1"/>
  <c r="U395" i="1"/>
  <c r="S395" i="1"/>
  <c r="R395" i="1"/>
  <c r="U394" i="1"/>
  <c r="S394" i="1"/>
  <c r="R394" i="1"/>
  <c r="U393" i="1"/>
  <c r="S393" i="1"/>
  <c r="R393" i="1"/>
  <c r="U392" i="1"/>
  <c r="S392" i="1"/>
  <c r="R392" i="1"/>
  <c r="U391" i="1"/>
  <c r="S391" i="1"/>
  <c r="R391" i="1"/>
  <c r="U390" i="1"/>
  <c r="S390" i="1"/>
  <c r="R390" i="1"/>
  <c r="U389" i="1"/>
  <c r="S389" i="1"/>
  <c r="R389" i="1"/>
  <c r="U388" i="1"/>
  <c r="S388" i="1"/>
  <c r="R388" i="1"/>
  <c r="U387" i="1"/>
  <c r="S387" i="1"/>
  <c r="R387" i="1"/>
  <c r="U386" i="1"/>
  <c r="S386" i="1"/>
  <c r="R386" i="1"/>
  <c r="U385" i="1"/>
  <c r="S385" i="1"/>
  <c r="R385" i="1"/>
  <c r="U384" i="1"/>
  <c r="S384" i="1"/>
  <c r="R384" i="1"/>
  <c r="U383" i="1"/>
  <c r="S383" i="1"/>
  <c r="R383" i="1"/>
  <c r="U382" i="1"/>
  <c r="S382" i="1"/>
  <c r="R382" i="1"/>
  <c r="U381" i="1"/>
  <c r="S381" i="1"/>
  <c r="R381" i="1"/>
  <c r="U380" i="1"/>
  <c r="S380" i="1"/>
  <c r="R380" i="1"/>
  <c r="U379" i="1"/>
  <c r="S379" i="1"/>
  <c r="R379" i="1"/>
  <c r="U378" i="1"/>
  <c r="S378" i="1"/>
  <c r="R378" i="1"/>
  <c r="U377" i="1"/>
  <c r="S377" i="1"/>
  <c r="R377" i="1"/>
  <c r="U376" i="1"/>
  <c r="S376" i="1"/>
  <c r="R376" i="1"/>
  <c r="U375" i="1"/>
  <c r="S375" i="1"/>
  <c r="R375" i="1"/>
  <c r="U374" i="1"/>
  <c r="S374" i="1"/>
  <c r="R374" i="1"/>
  <c r="U373" i="1"/>
  <c r="S373" i="1"/>
  <c r="R373" i="1"/>
  <c r="U372" i="1"/>
  <c r="S372" i="1"/>
  <c r="R372" i="1"/>
  <c r="U371" i="1"/>
  <c r="S371" i="1"/>
  <c r="R371" i="1"/>
  <c r="U370" i="1"/>
  <c r="S370" i="1"/>
  <c r="R370" i="1"/>
  <c r="U369" i="1"/>
  <c r="S369" i="1"/>
  <c r="R369" i="1"/>
  <c r="U368" i="1"/>
  <c r="S368" i="1"/>
  <c r="R368" i="1"/>
  <c r="U367" i="1"/>
  <c r="S367" i="1"/>
  <c r="R367" i="1"/>
  <c r="U366" i="1"/>
  <c r="S366" i="1"/>
  <c r="R366" i="1"/>
  <c r="U365" i="1"/>
  <c r="S365" i="1"/>
  <c r="R365" i="1"/>
  <c r="U364" i="1"/>
  <c r="S364" i="1"/>
  <c r="R364" i="1"/>
  <c r="U363" i="1"/>
  <c r="S363" i="1"/>
  <c r="R363" i="1"/>
  <c r="U362" i="1"/>
  <c r="S362" i="1"/>
  <c r="R362" i="1"/>
  <c r="U361" i="1"/>
  <c r="S361" i="1"/>
  <c r="R361" i="1"/>
  <c r="U360" i="1"/>
  <c r="S360" i="1"/>
  <c r="R360" i="1"/>
  <c r="U359" i="1"/>
  <c r="S359" i="1"/>
  <c r="R359" i="1"/>
  <c r="U358" i="1"/>
  <c r="S358" i="1"/>
  <c r="R358" i="1"/>
  <c r="U357" i="1"/>
  <c r="S357" i="1"/>
  <c r="R357" i="1"/>
  <c r="U356" i="1"/>
  <c r="S356" i="1"/>
  <c r="R356" i="1"/>
  <c r="U355" i="1"/>
  <c r="S355" i="1"/>
  <c r="R355" i="1"/>
  <c r="U354" i="1"/>
  <c r="S354" i="1"/>
  <c r="R354" i="1"/>
  <c r="U353" i="1"/>
  <c r="S353" i="1"/>
  <c r="R353" i="1"/>
  <c r="U352" i="1"/>
  <c r="S352" i="1"/>
  <c r="R352" i="1"/>
  <c r="U351" i="1"/>
  <c r="S351" i="1"/>
  <c r="R351" i="1"/>
  <c r="U350" i="1"/>
  <c r="S350" i="1"/>
  <c r="R350" i="1"/>
  <c r="U349" i="1"/>
  <c r="S349" i="1"/>
  <c r="R349" i="1"/>
  <c r="U348" i="1"/>
  <c r="S348" i="1"/>
  <c r="R348" i="1"/>
  <c r="U347" i="1"/>
  <c r="S347" i="1"/>
  <c r="R347" i="1"/>
  <c r="U346" i="1"/>
  <c r="S346" i="1"/>
  <c r="R346" i="1"/>
  <c r="U345" i="1"/>
  <c r="S345" i="1"/>
  <c r="R345" i="1"/>
  <c r="U344" i="1"/>
  <c r="S344" i="1"/>
  <c r="R344" i="1"/>
  <c r="U343" i="1"/>
  <c r="S343" i="1"/>
  <c r="R343" i="1"/>
  <c r="U342" i="1"/>
  <c r="S342" i="1"/>
  <c r="R342" i="1"/>
  <c r="U341" i="1"/>
  <c r="S341" i="1"/>
  <c r="R341" i="1"/>
  <c r="U340" i="1"/>
  <c r="S340" i="1"/>
  <c r="R340" i="1"/>
  <c r="U339" i="1"/>
  <c r="S339" i="1"/>
  <c r="R339" i="1"/>
  <c r="U338" i="1"/>
  <c r="S338" i="1"/>
  <c r="R338" i="1"/>
  <c r="U337" i="1"/>
  <c r="S337" i="1"/>
  <c r="R337" i="1"/>
  <c r="U336" i="1"/>
  <c r="S336" i="1"/>
  <c r="R336" i="1"/>
  <c r="U335" i="1"/>
  <c r="S335" i="1"/>
  <c r="R335" i="1"/>
  <c r="U334" i="1"/>
  <c r="S334" i="1"/>
  <c r="R334" i="1"/>
  <c r="U333" i="1"/>
  <c r="S333" i="1"/>
  <c r="R333" i="1"/>
  <c r="U332" i="1"/>
  <c r="S332" i="1"/>
  <c r="R332" i="1"/>
  <c r="U331" i="1"/>
  <c r="S331" i="1"/>
  <c r="R331" i="1"/>
  <c r="U330" i="1"/>
  <c r="S330" i="1"/>
  <c r="R330" i="1"/>
  <c r="U329" i="1"/>
  <c r="S329" i="1"/>
  <c r="R329" i="1"/>
  <c r="U328" i="1"/>
  <c r="S328" i="1"/>
  <c r="R328" i="1"/>
  <c r="U327" i="1"/>
  <c r="S327" i="1"/>
  <c r="R327" i="1"/>
  <c r="U326" i="1"/>
  <c r="S326" i="1"/>
  <c r="R326" i="1"/>
  <c r="U325" i="1"/>
  <c r="S325" i="1"/>
  <c r="R325" i="1"/>
  <c r="U324" i="1"/>
  <c r="S324" i="1"/>
  <c r="R324" i="1"/>
  <c r="U323" i="1"/>
  <c r="S323" i="1"/>
  <c r="R323" i="1"/>
  <c r="U322" i="1"/>
  <c r="S322" i="1"/>
  <c r="R322" i="1"/>
  <c r="U321" i="1"/>
  <c r="S321" i="1"/>
  <c r="R321" i="1"/>
  <c r="U320" i="1"/>
  <c r="S320" i="1"/>
  <c r="R320" i="1"/>
  <c r="U319" i="1"/>
  <c r="S319" i="1"/>
  <c r="R319" i="1"/>
  <c r="U318" i="1"/>
  <c r="S318" i="1"/>
  <c r="R318" i="1"/>
  <c r="U317" i="1"/>
  <c r="S317" i="1"/>
  <c r="R317" i="1"/>
  <c r="U316" i="1"/>
  <c r="S316" i="1"/>
  <c r="R316" i="1"/>
  <c r="U315" i="1"/>
  <c r="S315" i="1"/>
  <c r="R315" i="1"/>
  <c r="U314" i="1"/>
  <c r="S314" i="1"/>
  <c r="R314" i="1"/>
  <c r="U313" i="1"/>
  <c r="S313" i="1"/>
  <c r="R313" i="1"/>
  <c r="U312" i="1"/>
  <c r="S312" i="1"/>
  <c r="R312" i="1"/>
  <c r="U311" i="1"/>
  <c r="S311" i="1"/>
  <c r="R311" i="1"/>
  <c r="U310" i="1"/>
  <c r="S310" i="1"/>
  <c r="R310" i="1"/>
  <c r="U309" i="1"/>
  <c r="S309" i="1"/>
  <c r="R309" i="1"/>
  <c r="U308" i="1"/>
  <c r="S308" i="1"/>
  <c r="R308" i="1"/>
  <c r="U307" i="1"/>
  <c r="S307" i="1"/>
  <c r="R307" i="1"/>
  <c r="U306" i="1"/>
  <c r="S306" i="1"/>
  <c r="R306" i="1"/>
  <c r="U305" i="1"/>
  <c r="S305" i="1"/>
  <c r="R305" i="1"/>
  <c r="U304" i="1"/>
  <c r="S304" i="1"/>
  <c r="R304" i="1"/>
  <c r="U303" i="1"/>
  <c r="S303" i="1"/>
  <c r="R303" i="1"/>
  <c r="U302" i="1"/>
  <c r="S302" i="1"/>
  <c r="R302" i="1"/>
  <c r="U301" i="1"/>
  <c r="S301" i="1"/>
  <c r="R301" i="1"/>
  <c r="U300" i="1"/>
  <c r="S300" i="1"/>
  <c r="R300" i="1"/>
  <c r="U299" i="1"/>
  <c r="S299" i="1"/>
  <c r="R299" i="1"/>
  <c r="U298" i="1"/>
  <c r="S298" i="1"/>
  <c r="R298" i="1"/>
  <c r="U297" i="1"/>
  <c r="S297" i="1"/>
  <c r="R297" i="1"/>
  <c r="U296" i="1"/>
  <c r="S296" i="1"/>
  <c r="R296" i="1"/>
  <c r="U295" i="1"/>
  <c r="S295" i="1"/>
  <c r="R295" i="1"/>
  <c r="U294" i="1"/>
  <c r="S294" i="1"/>
  <c r="R294" i="1"/>
  <c r="U293" i="1"/>
  <c r="S293" i="1"/>
  <c r="R293" i="1"/>
  <c r="U292" i="1"/>
  <c r="S292" i="1"/>
  <c r="R292" i="1"/>
  <c r="U291" i="1"/>
  <c r="S291" i="1"/>
  <c r="R291" i="1"/>
  <c r="U290" i="1"/>
  <c r="S290" i="1"/>
  <c r="R290" i="1"/>
  <c r="U289" i="1"/>
  <c r="S289" i="1"/>
  <c r="R289" i="1"/>
  <c r="U288" i="1"/>
  <c r="S288" i="1"/>
  <c r="R288" i="1"/>
  <c r="U287" i="1"/>
  <c r="S287" i="1"/>
  <c r="R287" i="1"/>
  <c r="U286" i="1"/>
  <c r="S286" i="1"/>
  <c r="R286" i="1"/>
  <c r="U285" i="1"/>
  <c r="S285" i="1"/>
  <c r="R285" i="1"/>
  <c r="U284" i="1"/>
  <c r="S284" i="1"/>
  <c r="R284" i="1"/>
  <c r="U283" i="1"/>
  <c r="S283" i="1"/>
  <c r="R283" i="1"/>
  <c r="U282" i="1"/>
  <c r="S282" i="1"/>
  <c r="R282" i="1"/>
  <c r="U281" i="1"/>
  <c r="S281" i="1"/>
  <c r="R281" i="1"/>
  <c r="U280" i="1"/>
  <c r="S280" i="1"/>
  <c r="R280" i="1"/>
  <c r="U279" i="1"/>
  <c r="S279" i="1"/>
  <c r="R279" i="1"/>
  <c r="U278" i="1"/>
  <c r="S278" i="1"/>
  <c r="R278" i="1"/>
  <c r="U277" i="1"/>
  <c r="S277" i="1"/>
  <c r="R277" i="1"/>
  <c r="U276" i="1"/>
  <c r="S276" i="1"/>
  <c r="R276" i="1"/>
  <c r="U275" i="1"/>
  <c r="S275" i="1"/>
  <c r="R275" i="1"/>
  <c r="U274" i="1"/>
  <c r="S274" i="1"/>
  <c r="R274" i="1"/>
  <c r="U273" i="1"/>
  <c r="S273" i="1"/>
  <c r="R273" i="1"/>
  <c r="U272" i="1"/>
  <c r="S272" i="1"/>
  <c r="R272" i="1"/>
  <c r="U271" i="1"/>
  <c r="S271" i="1"/>
  <c r="R271" i="1"/>
  <c r="U270" i="1"/>
  <c r="S270" i="1"/>
  <c r="R270" i="1"/>
  <c r="U269" i="1"/>
  <c r="S269" i="1"/>
  <c r="R269" i="1"/>
  <c r="U268" i="1"/>
  <c r="S268" i="1"/>
  <c r="R268" i="1"/>
  <c r="U267" i="1"/>
  <c r="S267" i="1"/>
  <c r="R267" i="1"/>
  <c r="U266" i="1"/>
  <c r="S266" i="1"/>
  <c r="R266" i="1"/>
  <c r="U265" i="1"/>
  <c r="S265" i="1"/>
  <c r="R265" i="1"/>
  <c r="U264" i="1"/>
  <c r="S264" i="1"/>
  <c r="R264" i="1"/>
  <c r="U263" i="1"/>
  <c r="S263" i="1"/>
  <c r="R263" i="1"/>
  <c r="U262" i="1"/>
  <c r="S262" i="1"/>
  <c r="R262" i="1"/>
  <c r="U261" i="1"/>
  <c r="S261" i="1"/>
  <c r="R261" i="1"/>
  <c r="U260" i="1"/>
  <c r="S260" i="1"/>
  <c r="R260" i="1"/>
  <c r="U259" i="1"/>
  <c r="S259" i="1"/>
  <c r="R259" i="1"/>
  <c r="U258" i="1"/>
  <c r="S258" i="1"/>
  <c r="R258" i="1"/>
  <c r="U257" i="1"/>
  <c r="S257" i="1"/>
  <c r="R257" i="1"/>
  <c r="U256" i="1"/>
  <c r="S256" i="1"/>
  <c r="R256" i="1"/>
  <c r="U255" i="1"/>
  <c r="S255" i="1"/>
  <c r="R255" i="1"/>
  <c r="U254" i="1"/>
  <c r="S254" i="1"/>
  <c r="R254" i="1"/>
  <c r="U253" i="1"/>
  <c r="S253" i="1"/>
  <c r="R253" i="1"/>
  <c r="U252" i="1"/>
  <c r="S252" i="1"/>
  <c r="R252" i="1"/>
  <c r="U251" i="1"/>
  <c r="S251" i="1"/>
  <c r="R251" i="1"/>
  <c r="U250" i="1"/>
  <c r="S250" i="1"/>
  <c r="R250" i="1"/>
  <c r="U249" i="1"/>
  <c r="S249" i="1"/>
  <c r="R249" i="1"/>
  <c r="U248" i="1"/>
  <c r="S248" i="1"/>
  <c r="R248" i="1"/>
  <c r="U247" i="1"/>
  <c r="S247" i="1"/>
  <c r="R247" i="1"/>
  <c r="U246" i="1"/>
  <c r="S246" i="1"/>
  <c r="R246" i="1"/>
  <c r="U245" i="1"/>
  <c r="S245" i="1"/>
  <c r="R245" i="1"/>
  <c r="U244" i="1"/>
  <c r="S244" i="1"/>
  <c r="R244" i="1"/>
  <c r="U243" i="1"/>
  <c r="S243" i="1"/>
  <c r="R243" i="1"/>
  <c r="U242" i="1"/>
  <c r="S242" i="1"/>
  <c r="R242" i="1"/>
  <c r="U241" i="1"/>
  <c r="S241" i="1"/>
  <c r="R241" i="1"/>
  <c r="U240" i="1"/>
  <c r="S240" i="1"/>
  <c r="R240" i="1"/>
  <c r="U239" i="1"/>
  <c r="S239" i="1"/>
  <c r="R239" i="1"/>
  <c r="U238" i="1"/>
  <c r="S238" i="1"/>
  <c r="R238" i="1"/>
  <c r="U237" i="1"/>
  <c r="S237" i="1"/>
  <c r="R237" i="1"/>
  <c r="U236" i="1"/>
  <c r="S236" i="1"/>
  <c r="R236" i="1"/>
  <c r="U235" i="1"/>
  <c r="S235" i="1"/>
  <c r="R235" i="1"/>
  <c r="U234" i="1"/>
  <c r="S234" i="1"/>
  <c r="R234" i="1"/>
  <c r="U233" i="1"/>
  <c r="S233" i="1"/>
  <c r="R233" i="1"/>
  <c r="U232" i="1"/>
  <c r="S232" i="1"/>
  <c r="R232" i="1"/>
  <c r="U231" i="1"/>
  <c r="S231" i="1"/>
  <c r="R231" i="1"/>
  <c r="U230" i="1"/>
  <c r="S230" i="1"/>
  <c r="R230" i="1"/>
  <c r="U229" i="1"/>
  <c r="S229" i="1"/>
  <c r="R229" i="1"/>
  <c r="U228" i="1"/>
  <c r="S228" i="1"/>
  <c r="R228" i="1"/>
  <c r="U227" i="1"/>
  <c r="S227" i="1"/>
  <c r="R227" i="1"/>
  <c r="U226" i="1"/>
  <c r="S226" i="1"/>
  <c r="R226" i="1"/>
  <c r="U225" i="1"/>
  <c r="S225" i="1"/>
  <c r="R225" i="1"/>
  <c r="U224" i="1"/>
  <c r="S224" i="1"/>
  <c r="R224" i="1"/>
  <c r="U223" i="1"/>
  <c r="S223" i="1"/>
  <c r="R223" i="1"/>
  <c r="U222" i="1"/>
  <c r="S222" i="1"/>
  <c r="R222" i="1"/>
  <c r="U221" i="1"/>
  <c r="S221" i="1"/>
  <c r="R221" i="1"/>
  <c r="U220" i="1"/>
  <c r="S220" i="1"/>
  <c r="R220" i="1"/>
  <c r="U219" i="1"/>
  <c r="S219" i="1"/>
  <c r="R219" i="1"/>
  <c r="U218" i="1"/>
  <c r="S218" i="1"/>
  <c r="R218" i="1"/>
  <c r="U217" i="1"/>
  <c r="S217" i="1"/>
  <c r="R217" i="1"/>
  <c r="U216" i="1"/>
  <c r="S216" i="1"/>
  <c r="R216" i="1"/>
  <c r="U215" i="1"/>
  <c r="S215" i="1"/>
  <c r="R215" i="1"/>
  <c r="U214" i="1"/>
  <c r="S214" i="1"/>
  <c r="R214" i="1"/>
  <c r="U213" i="1"/>
  <c r="S213" i="1"/>
  <c r="R213" i="1"/>
  <c r="U212" i="1"/>
  <c r="S212" i="1"/>
  <c r="R212" i="1"/>
  <c r="U211" i="1"/>
  <c r="S211" i="1"/>
  <c r="R211" i="1"/>
  <c r="U210" i="1"/>
  <c r="S210" i="1"/>
  <c r="R210" i="1"/>
  <c r="U209" i="1"/>
  <c r="S209" i="1"/>
  <c r="R209" i="1"/>
  <c r="U208" i="1"/>
  <c r="S208" i="1"/>
  <c r="R208" i="1"/>
  <c r="U207" i="1"/>
  <c r="S207" i="1"/>
  <c r="R207" i="1"/>
  <c r="U206" i="1"/>
  <c r="S206" i="1"/>
  <c r="R206" i="1"/>
  <c r="U205" i="1"/>
  <c r="S205" i="1"/>
  <c r="R205" i="1"/>
  <c r="U204" i="1"/>
  <c r="S204" i="1"/>
  <c r="R204" i="1"/>
  <c r="U203" i="1"/>
  <c r="S203" i="1"/>
  <c r="R203" i="1"/>
  <c r="U202" i="1"/>
  <c r="S202" i="1"/>
  <c r="R202" i="1"/>
  <c r="U201" i="1"/>
  <c r="S201" i="1"/>
  <c r="R201" i="1"/>
  <c r="U200" i="1"/>
  <c r="S200" i="1"/>
  <c r="R200" i="1"/>
  <c r="U199" i="1"/>
  <c r="S199" i="1"/>
  <c r="R199" i="1"/>
  <c r="U198" i="1"/>
  <c r="S198" i="1"/>
  <c r="R198" i="1"/>
  <c r="U197" i="1"/>
  <c r="S197" i="1"/>
  <c r="R197" i="1"/>
  <c r="U196" i="1"/>
  <c r="S196" i="1"/>
  <c r="R196" i="1"/>
  <c r="U195" i="1"/>
  <c r="S195" i="1"/>
  <c r="R195" i="1"/>
  <c r="U194" i="1"/>
  <c r="S194" i="1"/>
  <c r="R194" i="1"/>
  <c r="U193" i="1"/>
  <c r="S193" i="1"/>
  <c r="R193" i="1"/>
  <c r="U192" i="1"/>
  <c r="S192" i="1"/>
  <c r="R192" i="1"/>
  <c r="U191" i="1"/>
  <c r="S191" i="1"/>
  <c r="R191" i="1"/>
  <c r="U190" i="1"/>
  <c r="S190" i="1"/>
  <c r="R190" i="1"/>
  <c r="U189" i="1"/>
  <c r="S189" i="1"/>
  <c r="R189" i="1"/>
  <c r="U188" i="1"/>
  <c r="S188" i="1"/>
  <c r="R188" i="1"/>
  <c r="U187" i="1"/>
  <c r="S187" i="1"/>
  <c r="R187" i="1"/>
  <c r="U186" i="1"/>
  <c r="S186" i="1"/>
  <c r="R186" i="1"/>
  <c r="U185" i="1"/>
  <c r="S185" i="1"/>
  <c r="R185" i="1"/>
  <c r="U184" i="1"/>
  <c r="S184" i="1"/>
  <c r="R184" i="1"/>
  <c r="U183" i="1"/>
  <c r="S183" i="1"/>
  <c r="R183" i="1"/>
  <c r="U182" i="1"/>
  <c r="S182" i="1"/>
  <c r="R182" i="1"/>
  <c r="U181" i="1"/>
  <c r="S181" i="1"/>
  <c r="R181" i="1"/>
  <c r="U180" i="1"/>
  <c r="S180" i="1"/>
  <c r="R180" i="1"/>
  <c r="U179" i="1"/>
  <c r="S179" i="1"/>
  <c r="R179" i="1"/>
  <c r="U178" i="1"/>
  <c r="S178" i="1"/>
  <c r="R178" i="1"/>
  <c r="U177" i="1"/>
  <c r="S177" i="1"/>
  <c r="R177" i="1"/>
  <c r="U176" i="1"/>
  <c r="S176" i="1"/>
  <c r="R176" i="1"/>
  <c r="U175" i="1"/>
  <c r="S175" i="1"/>
  <c r="R175" i="1"/>
  <c r="U174" i="1"/>
  <c r="S174" i="1"/>
  <c r="R174" i="1"/>
  <c r="U173" i="1"/>
  <c r="S173" i="1"/>
  <c r="R173" i="1"/>
  <c r="U172" i="1"/>
  <c r="S172" i="1"/>
  <c r="R172" i="1"/>
  <c r="U171" i="1"/>
  <c r="S171" i="1"/>
  <c r="R171" i="1"/>
  <c r="U170" i="1"/>
  <c r="S170" i="1"/>
  <c r="R170" i="1"/>
  <c r="U169" i="1"/>
  <c r="S169" i="1"/>
  <c r="R169" i="1"/>
  <c r="U168" i="1"/>
  <c r="S168" i="1"/>
  <c r="R168" i="1"/>
  <c r="U167" i="1"/>
  <c r="S167" i="1"/>
  <c r="R167" i="1"/>
  <c r="U166" i="1"/>
  <c r="S166" i="1"/>
  <c r="R166" i="1"/>
  <c r="U165" i="1"/>
  <c r="S165" i="1"/>
  <c r="R165" i="1"/>
  <c r="U164" i="1"/>
  <c r="S164" i="1"/>
  <c r="R164" i="1"/>
  <c r="U163" i="1"/>
  <c r="S163" i="1"/>
  <c r="R163" i="1"/>
  <c r="U162" i="1"/>
  <c r="S162" i="1"/>
  <c r="R162" i="1"/>
  <c r="U161" i="1"/>
  <c r="S161" i="1"/>
  <c r="R161" i="1"/>
  <c r="U160" i="1"/>
  <c r="S160" i="1"/>
  <c r="R160" i="1"/>
  <c r="U159" i="1"/>
  <c r="S159" i="1"/>
  <c r="R159" i="1"/>
  <c r="U158" i="1"/>
  <c r="S158" i="1"/>
  <c r="R158" i="1"/>
  <c r="U157" i="1"/>
  <c r="S157" i="1"/>
  <c r="R157" i="1"/>
  <c r="U156" i="1"/>
  <c r="S156" i="1"/>
  <c r="R156" i="1"/>
  <c r="U155" i="1"/>
  <c r="S155" i="1"/>
  <c r="R155" i="1"/>
  <c r="U154" i="1"/>
  <c r="S154" i="1"/>
  <c r="R154" i="1"/>
  <c r="U153" i="1"/>
  <c r="S153" i="1"/>
  <c r="R153" i="1"/>
  <c r="U152" i="1"/>
  <c r="S152" i="1"/>
  <c r="R152" i="1"/>
  <c r="U151" i="1"/>
  <c r="S151" i="1"/>
  <c r="R151" i="1"/>
  <c r="U150" i="1"/>
  <c r="S150" i="1"/>
  <c r="R150" i="1"/>
  <c r="U149" i="1"/>
  <c r="S149" i="1"/>
  <c r="R149" i="1"/>
  <c r="U148" i="1"/>
  <c r="S148" i="1"/>
  <c r="R148" i="1"/>
  <c r="U147" i="1"/>
  <c r="S147" i="1"/>
  <c r="R147" i="1"/>
  <c r="U146" i="1"/>
  <c r="S146" i="1"/>
  <c r="R146" i="1"/>
  <c r="U145" i="1"/>
  <c r="S145" i="1"/>
  <c r="R145" i="1"/>
  <c r="U144" i="1"/>
  <c r="S144" i="1"/>
  <c r="R144" i="1"/>
  <c r="U143" i="1"/>
  <c r="S143" i="1"/>
  <c r="R143" i="1"/>
  <c r="U142" i="1"/>
  <c r="S142" i="1"/>
  <c r="R142" i="1"/>
  <c r="U141" i="1"/>
  <c r="S141" i="1"/>
  <c r="R141" i="1"/>
  <c r="U140" i="1"/>
  <c r="S140" i="1"/>
  <c r="R140" i="1"/>
  <c r="U139" i="1"/>
  <c r="S139" i="1"/>
  <c r="R139" i="1"/>
  <c r="U138" i="1"/>
  <c r="S138" i="1"/>
  <c r="R138" i="1"/>
  <c r="U137" i="1"/>
  <c r="S137" i="1"/>
  <c r="R137" i="1"/>
  <c r="U136" i="1"/>
  <c r="S136" i="1"/>
  <c r="R136" i="1"/>
  <c r="U135" i="1"/>
  <c r="S135" i="1"/>
  <c r="R135" i="1"/>
  <c r="U134" i="1"/>
  <c r="S134" i="1"/>
  <c r="R134" i="1"/>
  <c r="U133" i="1"/>
  <c r="S133" i="1"/>
  <c r="R133" i="1"/>
  <c r="U132" i="1"/>
  <c r="S132" i="1"/>
  <c r="R132" i="1"/>
  <c r="U131" i="1"/>
  <c r="S131" i="1"/>
  <c r="R131" i="1"/>
  <c r="U130" i="1"/>
  <c r="S130" i="1"/>
  <c r="R130" i="1"/>
  <c r="U129" i="1"/>
  <c r="S129" i="1"/>
  <c r="R129" i="1"/>
  <c r="U128" i="1"/>
  <c r="S128" i="1"/>
  <c r="R128" i="1"/>
  <c r="U127" i="1"/>
  <c r="S127" i="1"/>
  <c r="R127" i="1"/>
  <c r="U126" i="1"/>
  <c r="S126" i="1"/>
  <c r="R126" i="1"/>
  <c r="U125" i="1"/>
  <c r="S125" i="1"/>
  <c r="R125" i="1"/>
  <c r="U124" i="1"/>
  <c r="S124" i="1"/>
  <c r="R124" i="1"/>
  <c r="U123" i="1"/>
  <c r="S123" i="1"/>
  <c r="R123" i="1"/>
  <c r="U122" i="1"/>
  <c r="S122" i="1"/>
  <c r="R122" i="1"/>
  <c r="U121" i="1"/>
  <c r="S121" i="1"/>
  <c r="R121" i="1"/>
  <c r="U120" i="1"/>
  <c r="S120" i="1"/>
  <c r="R120" i="1"/>
  <c r="U119" i="1"/>
  <c r="S119" i="1"/>
  <c r="R119" i="1"/>
  <c r="U118" i="1"/>
  <c r="S118" i="1"/>
  <c r="R118" i="1"/>
  <c r="U117" i="1"/>
  <c r="S117" i="1"/>
  <c r="R117" i="1"/>
  <c r="U116" i="1"/>
  <c r="S116" i="1"/>
  <c r="R116" i="1"/>
  <c r="U115" i="1"/>
  <c r="S115" i="1"/>
  <c r="R115" i="1"/>
  <c r="U114" i="1"/>
  <c r="S114" i="1"/>
  <c r="R114" i="1"/>
  <c r="U113" i="1"/>
  <c r="S113" i="1"/>
  <c r="R113" i="1"/>
  <c r="U112" i="1"/>
  <c r="S112" i="1"/>
  <c r="R112" i="1"/>
  <c r="U111" i="1"/>
  <c r="S111" i="1"/>
  <c r="R111" i="1"/>
  <c r="U110" i="1"/>
  <c r="S110" i="1"/>
  <c r="R110" i="1"/>
  <c r="U109" i="1"/>
  <c r="S109" i="1"/>
  <c r="R109" i="1"/>
  <c r="U108" i="1"/>
  <c r="S108" i="1"/>
  <c r="R108" i="1"/>
  <c r="U107" i="1"/>
  <c r="S107" i="1"/>
  <c r="R107" i="1"/>
  <c r="U106" i="1"/>
  <c r="S106" i="1"/>
  <c r="R106" i="1"/>
  <c r="U105" i="1"/>
  <c r="S105" i="1"/>
  <c r="R105" i="1"/>
  <c r="U104" i="1"/>
  <c r="S104" i="1"/>
  <c r="R104" i="1"/>
  <c r="U103" i="1"/>
  <c r="S103" i="1"/>
  <c r="R103" i="1"/>
  <c r="U102" i="1"/>
  <c r="S102" i="1"/>
  <c r="R102" i="1"/>
  <c r="U101" i="1"/>
  <c r="S101" i="1"/>
  <c r="R101" i="1"/>
  <c r="U100" i="1"/>
  <c r="S100" i="1"/>
  <c r="R100" i="1"/>
  <c r="U99" i="1"/>
  <c r="S99" i="1"/>
  <c r="R99" i="1"/>
  <c r="U98" i="1"/>
  <c r="S98" i="1"/>
  <c r="R98" i="1"/>
  <c r="U97" i="1"/>
  <c r="S97" i="1"/>
  <c r="R97" i="1"/>
  <c r="U96" i="1"/>
  <c r="S96" i="1"/>
  <c r="R96" i="1"/>
  <c r="U95" i="1"/>
  <c r="S95" i="1"/>
  <c r="R95" i="1"/>
  <c r="U94" i="1"/>
  <c r="S94" i="1"/>
  <c r="R94" i="1"/>
  <c r="U93" i="1"/>
  <c r="S93" i="1"/>
  <c r="R93" i="1"/>
  <c r="U92" i="1"/>
  <c r="S92" i="1"/>
  <c r="R92" i="1"/>
  <c r="U91" i="1"/>
  <c r="S91" i="1"/>
  <c r="R91" i="1"/>
  <c r="U90" i="1"/>
  <c r="S90" i="1"/>
  <c r="R90" i="1"/>
  <c r="U89" i="1"/>
  <c r="S89" i="1"/>
  <c r="R89" i="1"/>
  <c r="U88" i="1"/>
  <c r="S88" i="1"/>
  <c r="R88" i="1"/>
  <c r="U87" i="1"/>
  <c r="S87" i="1"/>
  <c r="R87" i="1"/>
  <c r="U86" i="1"/>
  <c r="S86" i="1"/>
  <c r="R86" i="1"/>
  <c r="U85" i="1"/>
  <c r="S85" i="1"/>
  <c r="R85" i="1"/>
  <c r="U84" i="1"/>
  <c r="S84" i="1"/>
  <c r="R84" i="1"/>
  <c r="U83" i="1"/>
  <c r="S83" i="1"/>
  <c r="R83" i="1"/>
  <c r="U82" i="1"/>
  <c r="S82" i="1"/>
  <c r="R82" i="1"/>
  <c r="U81" i="1"/>
  <c r="S81" i="1"/>
  <c r="R81" i="1"/>
  <c r="U80" i="1"/>
  <c r="S80" i="1"/>
  <c r="R80" i="1"/>
  <c r="U79" i="1"/>
  <c r="S79" i="1"/>
  <c r="R79" i="1"/>
  <c r="U78" i="1"/>
  <c r="S78" i="1"/>
  <c r="R78" i="1"/>
  <c r="U77" i="1"/>
  <c r="S77" i="1"/>
  <c r="R77" i="1"/>
  <c r="U76" i="1"/>
  <c r="S76" i="1"/>
  <c r="R76" i="1"/>
  <c r="U75" i="1"/>
  <c r="S75" i="1"/>
  <c r="R75" i="1"/>
  <c r="U74" i="1"/>
  <c r="S74" i="1"/>
  <c r="R74" i="1"/>
  <c r="U73" i="1"/>
  <c r="S73" i="1"/>
  <c r="R73" i="1"/>
  <c r="U72" i="1"/>
  <c r="S72" i="1"/>
  <c r="R72" i="1"/>
  <c r="U71" i="1"/>
  <c r="S71" i="1"/>
  <c r="R71" i="1"/>
  <c r="U70" i="1"/>
  <c r="S70" i="1"/>
  <c r="R70" i="1"/>
  <c r="U69" i="1"/>
  <c r="S69" i="1"/>
  <c r="R69" i="1"/>
  <c r="U68" i="1"/>
  <c r="S68" i="1"/>
  <c r="R68" i="1"/>
  <c r="U67" i="1"/>
  <c r="S67" i="1"/>
  <c r="R67" i="1"/>
  <c r="U66" i="1"/>
  <c r="S66" i="1"/>
  <c r="R66" i="1"/>
  <c r="U65" i="1"/>
  <c r="S65" i="1"/>
  <c r="R65" i="1"/>
  <c r="U64" i="1"/>
  <c r="S64" i="1"/>
  <c r="R64" i="1"/>
  <c r="U63" i="1"/>
  <c r="S63" i="1"/>
  <c r="R63" i="1"/>
  <c r="U62" i="1"/>
  <c r="S62" i="1"/>
  <c r="R62" i="1"/>
  <c r="U61" i="1"/>
  <c r="S61" i="1"/>
  <c r="R61" i="1"/>
  <c r="U60" i="1"/>
  <c r="S60" i="1"/>
  <c r="R60" i="1"/>
  <c r="U59" i="1"/>
  <c r="S59" i="1"/>
  <c r="R59" i="1"/>
  <c r="U58" i="1"/>
  <c r="S58" i="1"/>
  <c r="R58" i="1"/>
  <c r="U57" i="1"/>
  <c r="S57" i="1"/>
  <c r="R57" i="1"/>
  <c r="U56" i="1"/>
  <c r="S56" i="1"/>
  <c r="R56" i="1"/>
  <c r="U55" i="1"/>
  <c r="S55" i="1"/>
  <c r="R55" i="1"/>
  <c r="U54" i="1"/>
  <c r="S54" i="1"/>
  <c r="R54" i="1"/>
  <c r="U53" i="1"/>
  <c r="S53" i="1"/>
  <c r="R53" i="1"/>
  <c r="U52" i="1"/>
  <c r="S52" i="1"/>
  <c r="R52" i="1"/>
  <c r="U51" i="1"/>
  <c r="S51" i="1"/>
  <c r="R51" i="1"/>
  <c r="U50" i="1"/>
  <c r="S50" i="1"/>
  <c r="R50" i="1"/>
  <c r="U49" i="1"/>
  <c r="S49" i="1"/>
  <c r="R49" i="1"/>
  <c r="U48" i="1"/>
  <c r="S48" i="1"/>
  <c r="R48" i="1"/>
  <c r="U47" i="1"/>
  <c r="S47" i="1"/>
  <c r="R47" i="1"/>
  <c r="U46" i="1"/>
  <c r="S46" i="1"/>
  <c r="R46" i="1"/>
  <c r="U45" i="1"/>
  <c r="S45" i="1"/>
  <c r="R45" i="1"/>
  <c r="U44" i="1"/>
  <c r="S44" i="1"/>
  <c r="R44" i="1"/>
  <c r="U43" i="1"/>
  <c r="S43" i="1"/>
  <c r="R43" i="1"/>
  <c r="U42" i="1"/>
  <c r="S42" i="1"/>
  <c r="R42" i="1"/>
  <c r="U41" i="1"/>
  <c r="S41" i="1"/>
  <c r="R41" i="1"/>
  <c r="U40" i="1"/>
  <c r="S40" i="1"/>
  <c r="R40" i="1"/>
  <c r="U39" i="1"/>
  <c r="S39" i="1"/>
  <c r="R39" i="1"/>
  <c r="U38" i="1"/>
  <c r="S38" i="1"/>
  <c r="R38" i="1"/>
  <c r="U37" i="1"/>
  <c r="S37" i="1"/>
  <c r="R37" i="1"/>
  <c r="U36" i="1"/>
  <c r="S36" i="1"/>
  <c r="R36" i="1"/>
  <c r="U35" i="1"/>
  <c r="S35" i="1"/>
  <c r="R35" i="1"/>
  <c r="U34" i="1"/>
  <c r="S34" i="1"/>
  <c r="R34" i="1"/>
  <c r="U33" i="1"/>
  <c r="S33" i="1"/>
  <c r="R33" i="1"/>
  <c r="U32" i="1"/>
  <c r="S32" i="1"/>
  <c r="R32" i="1"/>
  <c r="U31" i="1"/>
  <c r="S31" i="1"/>
  <c r="R31" i="1"/>
  <c r="U30" i="1"/>
  <c r="S30" i="1"/>
  <c r="R30" i="1"/>
  <c r="U29" i="1"/>
  <c r="S29" i="1"/>
  <c r="R29" i="1"/>
  <c r="U28" i="1"/>
  <c r="S28" i="1"/>
  <c r="R28" i="1"/>
  <c r="U27" i="1"/>
  <c r="S27" i="1"/>
  <c r="R27" i="1"/>
  <c r="R16" i="1"/>
  <c r="R11" i="1"/>
  <c r="R8" i="1"/>
  <c r="R12" i="1" l="1"/>
  <c r="R13" i="1"/>
  <c r="R15" i="1" s="1"/>
  <c r="R9" i="1"/>
  <c r="K15" i="1" s="1"/>
  <c r="T571" i="1" s="1"/>
  <c r="T362"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5" i="1" l="1"/>
  <c r="T131" i="1"/>
  <c r="T77" i="1"/>
  <c r="T171" i="1"/>
  <c r="T88" i="1"/>
  <c r="T192" i="1"/>
  <c r="T35" i="1"/>
  <c r="T120" i="1"/>
  <c r="T234" i="1"/>
  <c r="T67" i="1"/>
  <c r="T109" i="1"/>
  <c r="T156" i="1"/>
  <c r="T364" i="1"/>
  <c r="T603" i="1"/>
  <c r="T56" i="1"/>
  <c r="T99" i="1"/>
  <c r="T142" i="1"/>
  <c r="T270" i="1"/>
  <c r="T345" i="1"/>
  <c r="T36" i="1"/>
  <c r="T47" i="1"/>
  <c r="T57" i="1"/>
  <c r="T68" i="1"/>
  <c r="T79" i="1"/>
  <c r="T89" i="1"/>
  <c r="T100" i="1"/>
  <c r="T111" i="1"/>
  <c r="T121" i="1"/>
  <c r="T132" i="1"/>
  <c r="T144" i="1"/>
  <c r="T158" i="1"/>
  <c r="T174" i="1"/>
  <c r="T195" i="1"/>
  <c r="T273" i="1"/>
  <c r="T367" i="1"/>
  <c r="T242" i="1"/>
  <c r="T371" i="1"/>
  <c r="T357" i="1"/>
  <c r="T40" i="1"/>
  <c r="T72" i="1"/>
  <c r="T104" i="1"/>
  <c r="T136" i="1"/>
  <c r="T163" i="1"/>
  <c r="T180" i="1"/>
  <c r="T226" i="1"/>
  <c r="T417" i="1"/>
  <c r="T289" i="1"/>
  <c r="T217" i="1"/>
  <c r="T567" i="1"/>
  <c r="T29" i="1"/>
  <c r="T51" i="1"/>
  <c r="T61" i="1"/>
  <c r="T83" i="1"/>
  <c r="T93" i="1"/>
  <c r="T115" i="1"/>
  <c r="T125" i="1"/>
  <c r="T150" i="1"/>
  <c r="T306" i="1"/>
  <c r="T31" i="1"/>
  <c r="T41" i="1"/>
  <c r="T52" i="1"/>
  <c r="T63" i="1"/>
  <c r="T73" i="1"/>
  <c r="T84" i="1"/>
  <c r="T95" i="1"/>
  <c r="T105" i="1"/>
  <c r="T116" i="1"/>
  <c r="T127" i="1"/>
  <c r="T137" i="1"/>
  <c r="T151" i="1"/>
  <c r="T166" i="1"/>
  <c r="T182" i="1"/>
  <c r="T229" i="1"/>
  <c r="T317" i="1"/>
  <c r="T424" i="1"/>
  <c r="T299" i="1"/>
  <c r="T241" i="1"/>
  <c r="T610" i="1"/>
  <c r="T599" i="1"/>
  <c r="T580" i="1"/>
  <c r="T442" i="1"/>
  <c r="T386" i="1"/>
  <c r="T336" i="1"/>
  <c r="T268" i="1"/>
  <c r="T208" i="1"/>
  <c r="T405" i="1"/>
  <c r="T338" i="1"/>
  <c r="T313" i="1"/>
  <c r="T287" i="1"/>
  <c r="T253" i="1"/>
  <c r="T227" i="1"/>
  <c r="T203" i="1"/>
  <c r="T409" i="1"/>
  <c r="T385" i="1"/>
  <c r="T356" i="1"/>
  <c r="T326" i="1"/>
  <c r="T303" i="1"/>
  <c r="T284" i="1"/>
  <c r="T261" i="1"/>
  <c r="T243" i="1"/>
  <c r="T223" i="1"/>
  <c r="T202" i="1"/>
  <c r="T191" i="1"/>
  <c r="T184" i="1"/>
  <c r="T176" i="1"/>
  <c r="T170" i="1"/>
  <c r="T164" i="1"/>
  <c r="T159" i="1"/>
  <c r="T154" i="1"/>
  <c r="T148" i="1"/>
  <c r="T143" i="1"/>
  <c r="T138" i="1"/>
  <c r="T134" i="1"/>
  <c r="T130" i="1"/>
  <c r="T126" i="1"/>
  <c r="T122" i="1"/>
  <c r="T118" i="1"/>
  <c r="T114" i="1"/>
  <c r="T110" i="1"/>
  <c r="T106" i="1"/>
  <c r="T102" i="1"/>
  <c r="T98" i="1"/>
  <c r="T94" i="1"/>
  <c r="T90" i="1"/>
  <c r="T86" i="1"/>
  <c r="T82" i="1"/>
  <c r="T78" i="1"/>
  <c r="T74" i="1"/>
  <c r="T70" i="1"/>
  <c r="T66" i="1"/>
  <c r="T62" i="1"/>
  <c r="T58" i="1"/>
  <c r="T54" i="1"/>
  <c r="T50" i="1"/>
  <c r="T46" i="1"/>
  <c r="T42" i="1"/>
  <c r="T38" i="1"/>
  <c r="T34" i="1"/>
  <c r="T30" i="1"/>
  <c r="T572" i="1"/>
  <c r="T437" i="1"/>
  <c r="T383" i="1"/>
  <c r="T311" i="1"/>
  <c r="T255" i="1"/>
  <c r="T205" i="1"/>
  <c r="T384" i="1"/>
  <c r="T335" i="1"/>
  <c r="T305" i="1"/>
  <c r="T274" i="1"/>
  <c r="T250" i="1"/>
  <c r="T222" i="1"/>
  <c r="T429" i="1"/>
  <c r="T401" i="1"/>
  <c r="T380" i="1"/>
  <c r="T349" i="1"/>
  <c r="T320" i="1"/>
  <c r="T298" i="1"/>
  <c r="T276" i="1"/>
  <c r="T260" i="1"/>
  <c r="T240" i="1"/>
  <c r="T215" i="1"/>
  <c r="T196" i="1"/>
  <c r="T190" i="1"/>
  <c r="T595" i="1"/>
  <c r="T27" i="1"/>
  <c r="T32" i="1"/>
  <c r="T37" i="1"/>
  <c r="T43" i="1"/>
  <c r="T48" i="1"/>
  <c r="T53" i="1"/>
  <c r="T59" i="1"/>
  <c r="T64" i="1"/>
  <c r="T69" i="1"/>
  <c r="T75" i="1"/>
  <c r="T80" i="1"/>
  <c r="T85" i="1"/>
  <c r="T91" i="1"/>
  <c r="T96" i="1"/>
  <c r="T101" i="1"/>
  <c r="T107" i="1"/>
  <c r="T112" i="1"/>
  <c r="T117" i="1"/>
  <c r="T123" i="1"/>
  <c r="T128" i="1"/>
  <c r="T133" i="1"/>
  <c r="T139" i="1"/>
  <c r="T146" i="1"/>
  <c r="T152" i="1"/>
  <c r="T160" i="1"/>
  <c r="T167" i="1"/>
  <c r="T175" i="1"/>
  <c r="T186" i="1"/>
  <c r="T207" i="1"/>
  <c r="T249" i="1"/>
  <c r="T286" i="1"/>
  <c r="T337" i="1"/>
  <c r="T388" i="1"/>
  <c r="T206" i="1"/>
  <c r="T266" i="1"/>
  <c r="T316" i="1"/>
  <c r="T418" i="1"/>
  <c r="T285" i="1"/>
  <c r="T410" i="1"/>
  <c r="T583" i="1"/>
  <c r="T28" i="1"/>
  <c r="T33" i="1"/>
  <c r="T39" i="1"/>
  <c r="T44" i="1"/>
  <c r="T49" i="1"/>
  <c r="T55" i="1"/>
  <c r="T60" i="1"/>
  <c r="T65" i="1"/>
  <c r="T71" i="1"/>
  <c r="T76" i="1"/>
  <c r="T81" i="1"/>
  <c r="T87" i="1"/>
  <c r="T92" i="1"/>
  <c r="T97" i="1"/>
  <c r="T103" i="1"/>
  <c r="T108" i="1"/>
  <c r="T113" i="1"/>
  <c r="T119" i="1"/>
  <c r="T124" i="1"/>
  <c r="T129" i="1"/>
  <c r="T135" i="1"/>
  <c r="T140" i="1"/>
  <c r="T147" i="1"/>
  <c r="T155" i="1"/>
  <c r="T162" i="1"/>
  <c r="T168" i="1"/>
  <c r="T179" i="1"/>
  <c r="T187" i="1"/>
  <c r="T212" i="1"/>
  <c r="T254" i="1"/>
  <c r="T292" i="1"/>
  <c r="T340" i="1"/>
  <c r="T398" i="1"/>
  <c r="T209" i="1"/>
  <c r="T269" i="1"/>
  <c r="T329" i="1"/>
  <c r="T430" i="1"/>
  <c r="T307" i="1"/>
  <c r="T422" i="1"/>
  <c r="T588" i="1"/>
  <c r="T172" i="1"/>
  <c r="T178" i="1"/>
  <c r="T183" i="1"/>
  <c r="T188" i="1"/>
  <c r="T194" i="1"/>
  <c r="T204" i="1"/>
  <c r="T218" i="1"/>
  <c r="T237" i="1"/>
  <c r="T251" i="1"/>
  <c r="T264" i="1"/>
  <c r="T281" i="1"/>
  <c r="T295" i="1"/>
  <c r="T309" i="1"/>
  <c r="T331" i="1"/>
  <c r="T352" i="1"/>
  <c r="T373" i="1"/>
  <c r="T396" i="1"/>
  <c r="T411" i="1"/>
  <c r="T433" i="1"/>
  <c r="T219" i="1"/>
  <c r="T239" i="1"/>
  <c r="T256" i="1"/>
  <c r="T280" i="1"/>
  <c r="T302" i="1"/>
  <c r="T322" i="1"/>
  <c r="T359" i="1"/>
  <c r="T393" i="1"/>
  <c r="T432" i="1"/>
  <c r="T232" i="1"/>
  <c r="T282" i="1"/>
  <c r="T321" i="1"/>
  <c r="T369" i="1"/>
  <c r="T413" i="1"/>
  <c r="T446" i="1"/>
  <c r="T579" i="1"/>
  <c r="T591" i="1"/>
  <c r="T604" i="1"/>
  <c r="K13" i="1"/>
  <c r="R20" i="1" s="1"/>
  <c r="T141" i="1"/>
  <c r="T145" i="1"/>
  <c r="T149" i="1"/>
  <c r="T153" i="1"/>
  <c r="T157" i="1"/>
  <c r="T161" i="1"/>
  <c r="T165" i="1"/>
  <c r="T169" i="1"/>
  <c r="T173" i="1"/>
  <c r="T177" i="1"/>
  <c r="T181" i="1"/>
  <c r="T185" i="1"/>
  <c r="T189" i="1"/>
  <c r="T193" i="1"/>
  <c r="T199" i="1"/>
  <c r="T210" i="1"/>
  <c r="T220" i="1"/>
  <c r="T233" i="1"/>
  <c r="T246" i="1"/>
  <c r="T257" i="1"/>
  <c r="T267" i="1"/>
  <c r="T279" i="1"/>
  <c r="T290" i="1"/>
  <c r="T300" i="1"/>
  <c r="T315" i="1"/>
  <c r="T328" i="1"/>
  <c r="T344" i="1"/>
  <c r="T361" i="1"/>
  <c r="T376" i="1"/>
  <c r="T390" i="1"/>
  <c r="T407" i="1"/>
  <c r="T421" i="1"/>
  <c r="T198" i="1"/>
  <c r="T216" i="1"/>
  <c r="T230" i="1"/>
  <c r="T244" i="1"/>
  <c r="T263" i="1"/>
  <c r="T277" i="1"/>
  <c r="T293" i="1"/>
  <c r="T310" i="1"/>
  <c r="T325" i="1"/>
  <c r="T346" i="1"/>
  <c r="T381" i="1"/>
  <c r="T408" i="1"/>
  <c r="T438" i="1"/>
  <c r="T231" i="1"/>
  <c r="T258" i="1"/>
  <c r="T294" i="1"/>
  <c r="T333" i="1"/>
  <c r="T360" i="1"/>
  <c r="T395" i="1"/>
  <c r="T434" i="1"/>
  <c r="T447" i="1"/>
  <c r="T575" i="1"/>
  <c r="T587" i="1"/>
  <c r="T596" i="1"/>
  <c r="T607" i="1"/>
  <c r="T312" i="1"/>
  <c r="T323" i="1"/>
  <c r="T334" i="1"/>
  <c r="T347" i="1"/>
  <c r="T358" i="1"/>
  <c r="T370" i="1"/>
  <c r="T382" i="1"/>
  <c r="T394" i="1"/>
  <c r="T404" i="1"/>
  <c r="T414" i="1"/>
  <c r="T426" i="1"/>
  <c r="T200" i="1"/>
  <c r="T213" i="1"/>
  <c r="T224" i="1"/>
  <c r="T236" i="1"/>
  <c r="T247" i="1"/>
  <c r="T259" i="1"/>
  <c r="T272" i="1"/>
  <c r="T283" i="1"/>
  <c r="T296" i="1"/>
  <c r="T308" i="1"/>
  <c r="T319" i="1"/>
  <c r="T332" i="1"/>
  <c r="T350" i="1"/>
  <c r="T374" i="1"/>
  <c r="T397" i="1"/>
  <c r="T420" i="1"/>
  <c r="T440" i="1"/>
  <c r="T221" i="1"/>
  <c r="T245" i="1"/>
  <c r="T271" i="1"/>
  <c r="T297" i="1"/>
  <c r="T324" i="1"/>
  <c r="T348" i="1"/>
  <c r="T372" i="1"/>
  <c r="T399" i="1"/>
  <c r="T425" i="1"/>
  <c r="T443" i="1"/>
  <c r="T568" i="1"/>
  <c r="T576" i="1"/>
  <c r="T584" i="1"/>
  <c r="T592" i="1"/>
  <c r="T600" i="1"/>
  <c r="T608" i="1"/>
  <c r="T341" i="1"/>
  <c r="T353" i="1"/>
  <c r="T365" i="1"/>
  <c r="T377" i="1"/>
  <c r="T387" i="1"/>
  <c r="T400" i="1"/>
  <c r="T412" i="1"/>
  <c r="T423" i="1"/>
  <c r="T435" i="1"/>
  <c r="T197" i="1"/>
  <c r="T211" i="1"/>
  <c r="T225" i="1"/>
  <c r="T235" i="1"/>
  <c r="T248" i="1"/>
  <c r="T262" i="1"/>
  <c r="T275" i="1"/>
  <c r="T288" i="1"/>
  <c r="T301" i="1"/>
  <c r="T314" i="1"/>
  <c r="T327" i="1"/>
  <c r="T339" i="1"/>
  <c r="T351" i="1"/>
  <c r="T363" i="1"/>
  <c r="T375" i="1"/>
  <c r="T389" i="1"/>
  <c r="T403" i="1"/>
  <c r="T416" i="1"/>
  <c r="T428" i="1"/>
  <c r="T439" i="1"/>
  <c r="T444" i="1"/>
  <c r="T448" i="1"/>
  <c r="T569" i="1"/>
  <c r="T573" i="1"/>
  <c r="T577" i="1"/>
  <c r="T581" i="1"/>
  <c r="T585" i="1"/>
  <c r="T589" i="1"/>
  <c r="T593" i="1"/>
  <c r="T597" i="1"/>
  <c r="T601" i="1"/>
  <c r="T605" i="1"/>
  <c r="T609" i="1"/>
  <c r="T343" i="1"/>
  <c r="T355" i="1"/>
  <c r="T368" i="1"/>
  <c r="T379" i="1"/>
  <c r="T391" i="1"/>
  <c r="T402" i="1"/>
  <c r="T415" i="1"/>
  <c r="T427" i="1"/>
  <c r="T436" i="1"/>
  <c r="T201" i="1"/>
  <c r="T214" i="1"/>
  <c r="T228" i="1"/>
  <c r="T238" i="1"/>
  <c r="T252" i="1"/>
  <c r="T265" i="1"/>
  <c r="T278" i="1"/>
  <c r="T291" i="1"/>
  <c r="T304" i="1"/>
  <c r="T318" i="1"/>
  <c r="T330" i="1"/>
  <c r="T342" i="1"/>
  <c r="T354" i="1"/>
  <c r="T366" i="1"/>
  <c r="T378" i="1"/>
  <c r="T392" i="1"/>
  <c r="T406" i="1"/>
  <c r="T419" i="1"/>
  <c r="T431" i="1"/>
  <c r="T441" i="1"/>
  <c r="T445" i="1"/>
  <c r="T566" i="1"/>
  <c r="T570" i="1"/>
  <c r="T574" i="1"/>
  <c r="T578" i="1"/>
  <c r="T582" i="1"/>
  <c r="T586" i="1"/>
  <c r="T590" i="1"/>
  <c r="T594" i="1"/>
  <c r="T598" i="1"/>
  <c r="T602" i="1"/>
  <c r="T606" i="1"/>
  <c r="Q10" i="1" l="1"/>
  <c r="K12" i="1"/>
  <c r="Q9" i="1" s="1"/>
  <c r="R14" i="1"/>
  <c r="R19" i="1" l="1"/>
</calcChain>
</file>

<file path=xl/sharedStrings.xml><?xml version="1.0" encoding="utf-8"?>
<sst xmlns="http://schemas.openxmlformats.org/spreadsheetml/2006/main" count="7359" uniqueCount="2456">
  <si>
    <t xml:space="preserve">                 Луковичные в упаковках и шоубоксах Нидерланды: осень 2021</t>
  </si>
  <si>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</si>
  <si>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</si>
  <si>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</si>
  <si>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</si>
  <si>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Адрес склада:  Владимирская область, Киржачский район, дер. Знаменское</t>
  </si>
  <si>
    <t>Курс ЦБ</t>
  </si>
  <si>
    <t>Выдача заказов: 35 неделя (23-27 августа) - приём заказов до 30 июля 2021</t>
  </si>
  <si>
    <t>Малая упаковка, шт</t>
  </si>
  <si>
    <t>Общий минимальный заказ: 400 € *</t>
  </si>
  <si>
    <t xml:space="preserve">Кол-во коробок для малой упаковки (60/40/20) </t>
  </si>
  <si>
    <t>* При заказе от 200-399 € действует торговая надбавка 10%</t>
  </si>
  <si>
    <t xml:space="preserve">Кол-во коробок для малой упаковки XXL (60/40/25) </t>
  </si>
  <si>
    <t>Шоубоксов, шт</t>
  </si>
  <si>
    <t>заказ должен составлять целиком заполненные коробки</t>
  </si>
  <si>
    <t xml:space="preserve">Кол-во коробок для шоубоксов (60/40/15) </t>
  </si>
  <si>
    <t>Шоубоксы:</t>
  </si>
  <si>
    <r>
      <t xml:space="preserve">минимальный заказ на сорт: </t>
    </r>
    <r>
      <rPr>
        <b/>
        <sz val="10"/>
        <color theme="1"/>
        <rFont val="Arial"/>
        <family val="2"/>
        <charset val="204"/>
      </rPr>
      <t>1 шоубокс</t>
    </r>
  </si>
  <si>
    <t>Предварительная сумма заказа</t>
  </si>
  <si>
    <t>в каждой упаковке 4 сортов луковиц в картонных коробках и 4 цветных фотографий</t>
  </si>
  <si>
    <t>Надбавка за объем</t>
  </si>
  <si>
    <t>Некоторые сорта из набора в случае неурожая будут заменены на похожий сорт.</t>
  </si>
  <si>
    <t>Итоговая сумма заказа</t>
  </si>
  <si>
    <t>Задаток при бронировании: 50%, доплата 50% за 3 недели до погрузки в Европе</t>
  </si>
  <si>
    <t>Оплата в рублях по курсу ЦБ РФ на день зачисления</t>
  </si>
  <si>
    <t>Оптимальные условия хранения товара: хорошо вентилируемое помещение с температурой 15-20 °С</t>
  </si>
  <si>
    <t>Малая упаковка</t>
  </si>
  <si>
    <t>Шоубоксы</t>
  </si>
  <si>
    <t>← нажмите для быстрого перехода в раздел</t>
  </si>
  <si>
    <t>Артикул</t>
  </si>
  <si>
    <t>Раздел</t>
  </si>
  <si>
    <t>Род</t>
  </si>
  <si>
    <t>Вид</t>
  </si>
  <si>
    <t>Сорт</t>
  </si>
  <si>
    <t>Луковиц в упаковке, шт</t>
  </si>
  <si>
    <t>Размер</t>
  </si>
  <si>
    <t>Уп. в коробке</t>
  </si>
  <si>
    <t>Кратность заказа, упаковок</t>
  </si>
  <si>
    <t>Цена за упаковку, €</t>
  </si>
  <si>
    <t>ID код</t>
  </si>
  <si>
    <t>род2</t>
  </si>
  <si>
    <t>вид3</t>
  </si>
  <si>
    <t>код производителя</t>
  </si>
  <si>
    <t>упаковка</t>
  </si>
  <si>
    <t>Заказ (упаковок)
↓</t>
  </si>
  <si>
    <t xml:space="preserve">Сумма, € </t>
  </si>
  <si>
    <t>Кол-во коробок</t>
  </si>
  <si>
    <t>Еще упаковок до целой коробки</t>
  </si>
  <si>
    <t>← воспользуйтесь столбцом, если в вашем заказе оказалась не целая коробка</t>
  </si>
  <si>
    <t>*</t>
  </si>
  <si>
    <t>Упаковки</t>
  </si>
  <si>
    <t>DO NOT REMOVE</t>
  </si>
  <si>
    <t>87-92-0078</t>
  </si>
  <si>
    <t>Тюльпан</t>
  </si>
  <si>
    <t>Махровый Ранний</t>
  </si>
  <si>
    <t>Abba</t>
  </si>
  <si>
    <t>7</t>
  </si>
  <si>
    <t>12/+</t>
  </si>
  <si>
    <t>Tulips</t>
  </si>
  <si>
    <t>Double Early</t>
  </si>
  <si>
    <t>8719274540649</t>
  </si>
  <si>
    <t>60/40/20 см</t>
  </si>
  <si>
    <t>87-92-0079</t>
  </si>
  <si>
    <t>Cilesta</t>
  </si>
  <si>
    <t>8719274540717</t>
  </si>
  <si>
    <t>87-92-0080</t>
  </si>
  <si>
    <t xml:space="preserve">Columbus </t>
  </si>
  <si>
    <t>8720143936685</t>
  </si>
  <si>
    <t>87-92-0081</t>
  </si>
  <si>
    <t>Foxtrot</t>
  </si>
  <si>
    <t>8719274540656</t>
  </si>
  <si>
    <t>87-92-0082</t>
  </si>
  <si>
    <t>Foxy Foxtrot</t>
  </si>
  <si>
    <t>8719274540724</t>
  </si>
  <si>
    <t>87-92-0083</t>
  </si>
  <si>
    <t>Mary Jo</t>
  </si>
  <si>
    <t>8720143936692</t>
  </si>
  <si>
    <t>87-92-0084</t>
  </si>
  <si>
    <t>Mondial</t>
  </si>
  <si>
    <t>8719274540663</t>
  </si>
  <si>
    <t>87-92-0085</t>
  </si>
  <si>
    <t>Orca</t>
  </si>
  <si>
    <t>8720143936708</t>
  </si>
  <si>
    <t>87-92-0086</t>
  </si>
  <si>
    <t>Mix</t>
  </si>
  <si>
    <t>8719274540700</t>
  </si>
  <si>
    <t>87-92-0087</t>
  </si>
  <si>
    <t>Кауфмана</t>
  </si>
  <si>
    <t>Ancilla</t>
  </si>
  <si>
    <t>Kaufmanniana</t>
  </si>
  <si>
    <t>87-92-0088</t>
  </si>
  <si>
    <t>Buttercup</t>
  </si>
  <si>
    <t>8719274540755</t>
  </si>
  <si>
    <t>87-92-0089</t>
  </si>
  <si>
    <t>Concerto</t>
  </si>
  <si>
    <t>10</t>
  </si>
  <si>
    <t>8719274540731</t>
  </si>
  <si>
    <t>87-92-0090</t>
  </si>
  <si>
    <t>Johan Strauss</t>
  </si>
  <si>
    <t>8719274540816</t>
  </si>
  <si>
    <t>87-92-0091</t>
  </si>
  <si>
    <t>Scarlet Baby</t>
  </si>
  <si>
    <t>8719274540786</t>
  </si>
  <si>
    <t>87-92-0092</t>
  </si>
  <si>
    <t>Stresa</t>
  </si>
  <si>
    <t>8719274540793</t>
  </si>
  <si>
    <t>87-92-0093</t>
  </si>
  <si>
    <t>The First</t>
  </si>
  <si>
    <t>8719274540779</t>
  </si>
  <si>
    <t>87-92-0094</t>
  </si>
  <si>
    <t>8719274540809</t>
  </si>
  <si>
    <t>87-92-0095</t>
  </si>
  <si>
    <t>Триумф</t>
  </si>
  <si>
    <t>Alectric</t>
  </si>
  <si>
    <t>80090</t>
  </si>
  <si>
    <t>Triumph</t>
  </si>
  <si>
    <t>8719274540977</t>
  </si>
  <si>
    <t>87-92-0096</t>
  </si>
  <si>
    <t xml:space="preserve">Apricot Beauty </t>
  </si>
  <si>
    <t>80095</t>
  </si>
  <si>
    <t>8720143936715</t>
  </si>
  <si>
    <t>87-92-0097</t>
  </si>
  <si>
    <t>Apricot Foxx</t>
  </si>
  <si>
    <t>80100</t>
  </si>
  <si>
    <t>8719274541097</t>
  </si>
  <si>
    <t>87-92-0098</t>
  </si>
  <si>
    <t xml:space="preserve">Banja Luka </t>
  </si>
  <si>
    <t>80105</t>
  </si>
  <si>
    <t>8719274540892</t>
  </si>
  <si>
    <t>87-92-0099</t>
  </si>
  <si>
    <t>Blue Beauty</t>
  </si>
  <si>
    <t>8719274540847</t>
  </si>
  <si>
    <t>87-92-0100</t>
  </si>
  <si>
    <t xml:space="preserve">Cadans </t>
  </si>
  <si>
    <t>8720143936722</t>
  </si>
  <si>
    <t>87-92-0101</t>
  </si>
  <si>
    <t>Candy Prince</t>
  </si>
  <si>
    <t>87-92-0102</t>
  </si>
  <si>
    <t>Cape Town</t>
  </si>
  <si>
    <t>8719274541103</t>
  </si>
  <si>
    <t>87-92-0103</t>
  </si>
  <si>
    <t>Carnaval de Rio</t>
  </si>
  <si>
    <t>8719274540854</t>
  </si>
  <si>
    <t>87-92-0104</t>
  </si>
  <si>
    <t>Don Quichotte</t>
  </si>
  <si>
    <t>8719274540878</t>
  </si>
  <si>
    <t>87-92-0105</t>
  </si>
  <si>
    <t>Dow Jones</t>
  </si>
  <si>
    <t>8719274541028</t>
  </si>
  <si>
    <t>87-92-0106</t>
  </si>
  <si>
    <t xml:space="preserve">Flair </t>
  </si>
  <si>
    <t>8719274540939</t>
  </si>
  <si>
    <t>87-92-0107</t>
  </si>
  <si>
    <t>Flaming Flag</t>
  </si>
  <si>
    <t>8719274540946</t>
  </si>
  <si>
    <t>87-92-0108</t>
  </si>
  <si>
    <t>Gavota</t>
  </si>
  <si>
    <t>8719274540953</t>
  </si>
  <si>
    <t>87-92-0109</t>
  </si>
  <si>
    <t>Grand Perfection</t>
  </si>
  <si>
    <t>8719274540885</t>
  </si>
  <si>
    <t>87-92-0110</t>
  </si>
  <si>
    <t xml:space="preserve">Green Spirit </t>
  </si>
  <si>
    <t>8720143936739</t>
  </si>
  <si>
    <t>87-92-0111</t>
  </si>
  <si>
    <t xml:space="preserve">Helmar </t>
  </si>
  <si>
    <t>8720143936746</t>
  </si>
  <si>
    <t>87-92-0112</t>
  </si>
  <si>
    <t>Hemisphere</t>
  </si>
  <si>
    <t>8719274541080</t>
  </si>
  <si>
    <t>87-92-0113</t>
  </si>
  <si>
    <t>Hotpants</t>
  </si>
  <si>
    <t>8719274541158</t>
  </si>
  <si>
    <t>87-92-0114</t>
  </si>
  <si>
    <t>Ile de France</t>
  </si>
  <si>
    <t>80185</t>
  </si>
  <si>
    <t>8719274540984</t>
  </si>
  <si>
    <t>87-92-0115</t>
  </si>
  <si>
    <t>Kansas Proud</t>
  </si>
  <si>
    <t>80190</t>
  </si>
  <si>
    <t>87-92-0116</t>
  </si>
  <si>
    <t>Leo Visser</t>
  </si>
  <si>
    <t>80195</t>
  </si>
  <si>
    <t>8719274540960</t>
  </si>
  <si>
    <t>87-92-0117</t>
  </si>
  <si>
    <t>Mata Hari</t>
  </si>
  <si>
    <t>80200</t>
  </si>
  <si>
    <t>8719274541059</t>
  </si>
  <si>
    <t>87-92-0118</t>
  </si>
  <si>
    <t>Muvota</t>
  </si>
  <si>
    <t>80205</t>
  </si>
  <si>
    <t>87-92-0119</t>
  </si>
  <si>
    <t xml:space="preserve">National Velvet </t>
  </si>
  <si>
    <t>80210</t>
  </si>
  <si>
    <t>8720143936753</t>
  </si>
  <si>
    <t>87-92-0120</t>
  </si>
  <si>
    <t>Passionale</t>
  </si>
  <si>
    <t>80215</t>
  </si>
  <si>
    <t>8719274541066</t>
  </si>
  <si>
    <t>87-92-0121</t>
  </si>
  <si>
    <t xml:space="preserve">Pretty Princess </t>
  </si>
  <si>
    <t>80220</t>
  </si>
  <si>
    <t>8720143936760</t>
  </si>
  <si>
    <t>87-92-0122</t>
  </si>
  <si>
    <t>Prinses Irene</t>
  </si>
  <si>
    <t>80225</t>
  </si>
  <si>
    <t>8719274541073</t>
  </si>
  <si>
    <t>87-92-0123</t>
  </si>
  <si>
    <t>Purple Prince</t>
  </si>
  <si>
    <t>80230</t>
  </si>
  <si>
    <t>8719274541004</t>
  </si>
  <si>
    <t>87-92-0124</t>
  </si>
  <si>
    <t xml:space="preserve">Ronaldo </t>
  </si>
  <si>
    <t>80235</t>
  </si>
  <si>
    <t>8719274540991</t>
  </si>
  <si>
    <t>87-92-0125</t>
  </si>
  <si>
    <t xml:space="preserve">Royal Virgin </t>
  </si>
  <si>
    <t>80240</t>
  </si>
  <si>
    <t>8720143936777</t>
  </si>
  <si>
    <t>87-92-0126</t>
  </si>
  <si>
    <t xml:space="preserve">Seadov </t>
  </si>
  <si>
    <t>80245</t>
  </si>
  <si>
    <t>8720143936784</t>
  </si>
  <si>
    <t>87-92-0127</t>
  </si>
  <si>
    <t xml:space="preserve">Spitsbergen </t>
  </si>
  <si>
    <t>80250</t>
  </si>
  <si>
    <t>8720143936791</t>
  </si>
  <si>
    <t>87-92-0128</t>
  </si>
  <si>
    <t>Strong Gold</t>
  </si>
  <si>
    <t>80255</t>
  </si>
  <si>
    <t>8719274541134</t>
  </si>
  <si>
    <t>87-92-0129</t>
  </si>
  <si>
    <t xml:space="preserve">Suncatcher </t>
  </si>
  <si>
    <t>80260</t>
  </si>
  <si>
    <t>8719474812324</t>
  </si>
  <si>
    <t>87-92-0130</t>
  </si>
  <si>
    <t xml:space="preserve">Synade Pink </t>
  </si>
  <si>
    <t>80265</t>
  </si>
  <si>
    <t>8720143936807</t>
  </si>
  <si>
    <t>87-92-0131</t>
  </si>
  <si>
    <t xml:space="preserve">Synade Blue </t>
  </si>
  <si>
    <t>80270</t>
  </si>
  <si>
    <t>8720143936814</t>
  </si>
  <si>
    <t>87-92-0132</t>
  </si>
  <si>
    <t xml:space="preserve">Timeless </t>
  </si>
  <si>
    <t>80280</t>
  </si>
  <si>
    <t>8720143936821</t>
  </si>
  <si>
    <t>87-92-0133</t>
  </si>
  <si>
    <t>Tom Pouce</t>
  </si>
  <si>
    <t>80275</t>
  </si>
  <si>
    <t>8719274540830</t>
  </si>
  <si>
    <t>87-92-0134</t>
  </si>
  <si>
    <t>Washington</t>
  </si>
  <si>
    <t>80285</t>
  </si>
  <si>
    <t>8719274541110</t>
  </si>
  <si>
    <t>87-92-0135</t>
  </si>
  <si>
    <t>80290</t>
  </si>
  <si>
    <t>8719274541141</t>
  </si>
  <si>
    <t>87-92-0136</t>
  </si>
  <si>
    <t>Фостера</t>
  </si>
  <si>
    <t>Albert Heijn</t>
  </si>
  <si>
    <t>80295</t>
  </si>
  <si>
    <t>Fosteriana</t>
  </si>
  <si>
    <t>8720143936838</t>
  </si>
  <si>
    <t>87-92-0137</t>
  </si>
  <si>
    <t xml:space="preserve">Candela </t>
  </si>
  <si>
    <t>80300</t>
  </si>
  <si>
    <t>8719274541165</t>
  </si>
  <si>
    <t>87-92-0138</t>
  </si>
  <si>
    <t>Exotic Emperor</t>
  </si>
  <si>
    <t>80305</t>
  </si>
  <si>
    <t>8719274541189</t>
  </si>
  <si>
    <t>87-92-0139</t>
  </si>
  <si>
    <t xml:space="preserve">Flaming Purissima     </t>
  </si>
  <si>
    <t>80310</t>
  </si>
  <si>
    <t>8719274541172</t>
  </si>
  <si>
    <t>87-92-0140</t>
  </si>
  <si>
    <t>Orange Emperor</t>
  </si>
  <si>
    <t>80315</t>
  </si>
  <si>
    <t>8719274541202</t>
  </si>
  <si>
    <t>87-92-0141</t>
  </si>
  <si>
    <t>Purissima</t>
  </si>
  <si>
    <t>80320</t>
  </si>
  <si>
    <t>8719274541219</t>
  </si>
  <si>
    <t>87-92-0142</t>
  </si>
  <si>
    <t xml:space="preserve">Red Emperor </t>
  </si>
  <si>
    <t>80325</t>
  </si>
  <si>
    <t>8720143936845</t>
  </si>
  <si>
    <t>87-92-0143</t>
  </si>
  <si>
    <t>Sweetheart</t>
  </si>
  <si>
    <t>80330</t>
  </si>
  <si>
    <t>8719274541226</t>
  </si>
  <si>
    <t>87-92-0144</t>
  </si>
  <si>
    <t>80335</t>
  </si>
  <si>
    <t>8719274541233</t>
  </si>
  <si>
    <t>87-92-0145</t>
  </si>
  <si>
    <t>Зеленоцветный</t>
  </si>
  <si>
    <t>Artist</t>
  </si>
  <si>
    <t>80340</t>
  </si>
  <si>
    <t>Viridiflora</t>
  </si>
  <si>
    <t>8719274541240</t>
  </si>
  <si>
    <t>87-92-0146</t>
  </si>
  <si>
    <t>China town</t>
  </si>
  <si>
    <t>80345</t>
  </si>
  <si>
    <t>8719274541288</t>
  </si>
  <si>
    <t>87-92-0147</t>
  </si>
  <si>
    <t>Esperanto</t>
  </si>
  <si>
    <t>80350</t>
  </si>
  <si>
    <t>8719274541257</t>
  </si>
  <si>
    <t>87-92-0148</t>
  </si>
  <si>
    <t xml:space="preserve">Flaming Spring Green </t>
  </si>
  <si>
    <t>80355</t>
  </si>
  <si>
    <t>8720143936852</t>
  </si>
  <si>
    <t>87-92-0149</t>
  </si>
  <si>
    <t>Groenland</t>
  </si>
  <si>
    <t>80360</t>
  </si>
  <si>
    <t>8719274541264</t>
  </si>
  <si>
    <t>87-92-0150</t>
  </si>
  <si>
    <t xml:space="preserve">Purple Doll </t>
  </si>
  <si>
    <t>80365</t>
  </si>
  <si>
    <t>8720143936869</t>
  </si>
  <si>
    <t>87-92-0151</t>
  </si>
  <si>
    <t>Spring Green</t>
  </si>
  <si>
    <t>80370</t>
  </si>
  <si>
    <t>8719274541271</t>
  </si>
  <si>
    <t>87-92-0152</t>
  </si>
  <si>
    <t>80375</t>
  </si>
  <si>
    <t>8719274541295</t>
  </si>
  <si>
    <t>87-92-0153</t>
  </si>
  <si>
    <t>попугайный</t>
  </si>
  <si>
    <t xml:space="preserve">Amazing Parrot </t>
  </si>
  <si>
    <t>80380</t>
  </si>
  <si>
    <t>Parrot</t>
  </si>
  <si>
    <t>8720143936876</t>
  </si>
  <si>
    <t>87-92-0154</t>
  </si>
  <si>
    <t>Black Parrot</t>
  </si>
  <si>
    <t>80385</t>
  </si>
  <si>
    <t>8719274541301</t>
  </si>
  <si>
    <t>87-92-0155</t>
  </si>
  <si>
    <t>Double Flaming Parrot</t>
  </si>
  <si>
    <t>5</t>
  </si>
  <si>
    <t>80390</t>
  </si>
  <si>
    <t>8719075299753</t>
  </si>
  <si>
    <t>87-92-0156</t>
  </si>
  <si>
    <t>Estella Rijnveld</t>
  </si>
  <si>
    <t>80395</t>
  </si>
  <si>
    <t>8719274541325</t>
  </si>
  <si>
    <t>87-92-0157</t>
  </si>
  <si>
    <t>Flaming Parrot</t>
  </si>
  <si>
    <t>80400</t>
  </si>
  <si>
    <t>8719274541332</t>
  </si>
  <si>
    <t>87-92-0158</t>
  </si>
  <si>
    <t xml:space="preserve">Garden Fire </t>
  </si>
  <si>
    <t>80405</t>
  </si>
  <si>
    <t>8720143936883</t>
  </si>
  <si>
    <t>87-92-0159</t>
  </si>
  <si>
    <t xml:space="preserve">Green Wave </t>
  </si>
  <si>
    <t>80410</t>
  </si>
  <si>
    <t>8719075299791</t>
  </si>
  <si>
    <t>87-92-0160</t>
  </si>
  <si>
    <t>James Last</t>
  </si>
  <si>
    <t>80415</t>
  </si>
  <si>
    <t>8719274541318</t>
  </si>
  <si>
    <t>87-92-0161</t>
  </si>
  <si>
    <t xml:space="preserve">Libretto Parrot        </t>
  </si>
  <si>
    <t>80420</t>
  </si>
  <si>
    <t>8719274541349</t>
  </si>
  <si>
    <t>87-92-0162</t>
  </si>
  <si>
    <t xml:space="preserve">Parrot King </t>
  </si>
  <si>
    <t>80425</t>
  </si>
  <si>
    <t>8720143936890</t>
  </si>
  <si>
    <t>87-92-0163</t>
  </si>
  <si>
    <t xml:space="preserve">Silver Parrot </t>
  </si>
  <si>
    <t>80430</t>
  </si>
  <si>
    <t>8720143936906</t>
  </si>
  <si>
    <t>87-92-0164</t>
  </si>
  <si>
    <t>Texas Gold</t>
  </si>
  <si>
    <t>80435</t>
  </si>
  <si>
    <t>8719274541394</t>
  </si>
  <si>
    <t>87-92-0165</t>
  </si>
  <si>
    <t>Victoria Secret</t>
  </si>
  <si>
    <t>80440</t>
  </si>
  <si>
    <t>8719274541356</t>
  </si>
  <si>
    <t>87-92-0166</t>
  </si>
  <si>
    <t>White Parrot</t>
  </si>
  <si>
    <t>80445</t>
  </si>
  <si>
    <t>8719274541400</t>
  </si>
  <si>
    <t>87-92-0167</t>
  </si>
  <si>
    <t>80450</t>
  </si>
  <si>
    <t>8719274541417</t>
  </si>
  <si>
    <t>87-92-0168</t>
  </si>
  <si>
    <t>дарвин гибрид</t>
  </si>
  <si>
    <t xml:space="preserve">Alfred Heineken </t>
  </si>
  <si>
    <t>80455</t>
  </si>
  <si>
    <t>darwin hybrid</t>
  </si>
  <si>
    <t>87-92-0169</t>
  </si>
  <si>
    <t>Apricot Delight</t>
  </si>
  <si>
    <t>80460</t>
  </si>
  <si>
    <t>8719274541486</t>
  </si>
  <si>
    <t>87-92-0170</t>
  </si>
  <si>
    <t>Beauty of Spring</t>
  </si>
  <si>
    <t>80465</t>
  </si>
  <si>
    <t>8719274541455</t>
  </si>
  <si>
    <t>87-92-0171</t>
  </si>
  <si>
    <t>Daydream</t>
  </si>
  <si>
    <t>80470</t>
  </si>
  <si>
    <t>8719274541431</t>
  </si>
  <si>
    <t>87-92-0172</t>
  </si>
  <si>
    <t>Golden Parade</t>
  </si>
  <si>
    <t>80475</t>
  </si>
  <si>
    <t>8719274541462</t>
  </si>
  <si>
    <t>87-92-0173</t>
  </si>
  <si>
    <t>Hans Brinker</t>
  </si>
  <si>
    <t>80480</t>
  </si>
  <si>
    <t>8719274541479</t>
  </si>
  <si>
    <t>87-92-0174</t>
  </si>
  <si>
    <t xml:space="preserve">Light and Dreamy </t>
  </si>
  <si>
    <t>80485</t>
  </si>
  <si>
    <t>8720143936913</t>
  </si>
  <si>
    <t>87-92-0175</t>
  </si>
  <si>
    <t>Parade</t>
  </si>
  <si>
    <t>80490</t>
  </si>
  <si>
    <t>8719274541493</t>
  </si>
  <si>
    <t>87-92-0176</t>
  </si>
  <si>
    <t>Pink Impression</t>
  </si>
  <si>
    <t>80495</t>
  </si>
  <si>
    <t>8719274541509</t>
  </si>
  <si>
    <t>87-92-0177</t>
  </si>
  <si>
    <t>Salmon Impression</t>
  </si>
  <si>
    <t>80500</t>
  </si>
  <si>
    <t>8719274541516</t>
  </si>
  <si>
    <t>87-92-0178</t>
  </si>
  <si>
    <t>World's Favourite</t>
  </si>
  <si>
    <t>80505</t>
  </si>
  <si>
    <t>8719274541448</t>
  </si>
  <si>
    <t>87-92-0179</t>
  </si>
  <si>
    <t>80510</t>
  </si>
  <si>
    <t>8719274541523</t>
  </si>
  <si>
    <t>87-92-0180</t>
  </si>
  <si>
    <t>простой поздний</t>
  </si>
  <si>
    <t>Blushing Girl</t>
  </si>
  <si>
    <t>80520</t>
  </si>
  <si>
    <t>singe late</t>
  </si>
  <si>
    <t>8719274541608</t>
  </si>
  <si>
    <t>87-92-0181</t>
  </si>
  <si>
    <t>Blushing Lady</t>
  </si>
  <si>
    <t>80515</t>
  </si>
  <si>
    <t>8719274541585</t>
  </si>
  <si>
    <t>87-92-0182</t>
  </si>
  <si>
    <t>City of Vancouver</t>
  </si>
  <si>
    <t>80525</t>
  </si>
  <si>
    <t>8719274541578</t>
  </si>
  <si>
    <t>87-92-0183</t>
  </si>
  <si>
    <t xml:space="preserve">Dordogne </t>
  </si>
  <si>
    <t>80530</t>
  </si>
  <si>
    <t>8719274541547</t>
  </si>
  <si>
    <t>87-92-0184</t>
  </si>
  <si>
    <t>Menton</t>
  </si>
  <si>
    <t>80535</t>
  </si>
  <si>
    <t>8719274541554</t>
  </si>
  <si>
    <t>87-92-0185</t>
  </si>
  <si>
    <t>Queen of Night</t>
  </si>
  <si>
    <t>80540</t>
  </si>
  <si>
    <t>8719274541561</t>
  </si>
  <si>
    <t>87-92-0186</t>
  </si>
  <si>
    <t>World Expression</t>
  </si>
  <si>
    <t>80545</t>
  </si>
  <si>
    <t>8719274541615</t>
  </si>
  <si>
    <t>87-92-0187</t>
  </si>
  <si>
    <t>80550</t>
  </si>
  <si>
    <t>8720143937415</t>
  </si>
  <si>
    <t>87-92-0188</t>
  </si>
  <si>
    <t>Бахромчатые</t>
  </si>
  <si>
    <t xml:space="preserve">Barbados </t>
  </si>
  <si>
    <t>Fringed</t>
  </si>
  <si>
    <t>8719075299739</t>
  </si>
  <si>
    <t>87-92-0189</t>
  </si>
  <si>
    <t>Burgundy Lace</t>
  </si>
  <si>
    <t>80560</t>
  </si>
  <si>
    <t>8719274541639</t>
  </si>
  <si>
    <t>87-92-0190</t>
  </si>
  <si>
    <t>Canasta</t>
  </si>
  <si>
    <t>80565</t>
  </si>
  <si>
    <t>8719274541646</t>
  </si>
  <si>
    <t>87-92-0191</t>
  </si>
  <si>
    <t>Carrousel</t>
  </si>
  <si>
    <t>80570</t>
  </si>
  <si>
    <t>8719274541684</t>
  </si>
  <si>
    <t>87-92-0192</t>
  </si>
  <si>
    <t>Crystal Beauty</t>
  </si>
  <si>
    <t>80575</t>
  </si>
  <si>
    <t>8719274541660</t>
  </si>
  <si>
    <t>87-92-0193</t>
  </si>
  <si>
    <t>Crystal Star</t>
  </si>
  <si>
    <t>80580</t>
  </si>
  <si>
    <t>8719274541677</t>
  </si>
  <si>
    <t>87-92-0194</t>
  </si>
  <si>
    <t xml:space="preserve">Cummins </t>
  </si>
  <si>
    <t>80585</t>
  </si>
  <si>
    <t>8719474818814</t>
  </si>
  <si>
    <t>87-92-0195</t>
  </si>
  <si>
    <t>Fabio</t>
  </si>
  <si>
    <t>80590</t>
  </si>
  <si>
    <t>8719274541714</t>
  </si>
  <si>
    <t>87-92-0196</t>
  </si>
  <si>
    <t>Fancy Frills</t>
  </si>
  <si>
    <t>80595</t>
  </si>
  <si>
    <t>8719274541707</t>
  </si>
  <si>
    <t>87-92-0197</t>
  </si>
  <si>
    <t>Gorilla</t>
  </si>
  <si>
    <t>80600</t>
  </si>
  <si>
    <t>8719274541653</t>
  </si>
  <si>
    <t>87-92-0198</t>
  </si>
  <si>
    <t>Honeymoon</t>
  </si>
  <si>
    <t>80605</t>
  </si>
  <si>
    <t>8719274541691</t>
  </si>
  <si>
    <t>87-92-0199</t>
  </si>
  <si>
    <t xml:space="preserve">Labrador </t>
  </si>
  <si>
    <t>80610</t>
  </si>
  <si>
    <t>8719075299944</t>
  </si>
  <si>
    <t>87-92-0200</t>
  </si>
  <si>
    <t xml:space="preserve">Siesta </t>
  </si>
  <si>
    <t>80615</t>
  </si>
  <si>
    <t>8719474812317</t>
  </si>
  <si>
    <t>87-92-0201</t>
  </si>
  <si>
    <t>80620</t>
  </si>
  <si>
    <t>8719274541721</t>
  </si>
  <si>
    <t>87-92-0202</t>
  </si>
  <si>
    <t>Махрово-бахромчатые</t>
  </si>
  <si>
    <t xml:space="preserve">Bastia </t>
  </si>
  <si>
    <t>Double Fringed</t>
  </si>
  <si>
    <t>8719474818869</t>
  </si>
  <si>
    <t>87-92-0203</t>
  </si>
  <si>
    <t xml:space="preserve">Exotic Sun </t>
  </si>
  <si>
    <t>8719474818838</t>
  </si>
  <si>
    <t>87-92-0204</t>
  </si>
  <si>
    <t xml:space="preserve">Gold Dust </t>
  </si>
  <si>
    <t>8720143936937</t>
  </si>
  <si>
    <t>87-92-0205</t>
  </si>
  <si>
    <t xml:space="preserve">Matchpoint </t>
  </si>
  <si>
    <t>8719075299821</t>
  </si>
  <si>
    <t>87-92-0206</t>
  </si>
  <si>
    <t xml:space="preserve">Perth </t>
  </si>
  <si>
    <t>8719474818876</t>
  </si>
  <si>
    <t>87-92-0207</t>
  </si>
  <si>
    <t xml:space="preserve">Quatar </t>
  </si>
  <si>
    <t>8720143936982</t>
  </si>
  <si>
    <t>87-92-0208</t>
  </si>
  <si>
    <t xml:space="preserve">Queensland </t>
  </si>
  <si>
    <t>8719075299845</t>
  </si>
  <si>
    <t>87-92-0209</t>
  </si>
  <si>
    <t xml:space="preserve">Sensual Touch </t>
  </si>
  <si>
    <t>8719075299852</t>
  </si>
  <si>
    <t>87-92-0210</t>
  </si>
  <si>
    <t xml:space="preserve">Snow Crystal </t>
  </si>
  <si>
    <t>8719075299869</t>
  </si>
  <si>
    <t>87-92-0211</t>
  </si>
  <si>
    <t xml:space="preserve">Vaya Con Dios </t>
  </si>
  <si>
    <t>8719075299876</t>
  </si>
  <si>
    <t>87-92-0212</t>
  </si>
  <si>
    <t>махровый поздний</t>
  </si>
  <si>
    <t>Angelique</t>
  </si>
  <si>
    <t>80670</t>
  </si>
  <si>
    <t>double late</t>
  </si>
  <si>
    <t>8719274541806</t>
  </si>
  <si>
    <t>87-92-0213</t>
  </si>
  <si>
    <t xml:space="preserve">Black Hero </t>
  </si>
  <si>
    <t>80675</t>
  </si>
  <si>
    <t>8719075299746</t>
  </si>
  <si>
    <t>87-92-0214</t>
  </si>
  <si>
    <t xml:space="preserve">Blue Wow </t>
  </si>
  <si>
    <t>80680</t>
  </si>
  <si>
    <t>8719075299890</t>
  </si>
  <si>
    <t>87-92-0215</t>
  </si>
  <si>
    <t xml:space="preserve">Carnaval de Nice </t>
  </si>
  <si>
    <t>80685</t>
  </si>
  <si>
    <t>8719274541820</t>
  </si>
  <si>
    <t>87-92-0216</t>
  </si>
  <si>
    <t xml:space="preserve">Cream Upstar </t>
  </si>
  <si>
    <t>80695</t>
  </si>
  <si>
    <t>8720143936920</t>
  </si>
  <si>
    <t>87-92-0217</t>
  </si>
  <si>
    <t xml:space="preserve">Dance Line </t>
  </si>
  <si>
    <t>80700</t>
  </si>
  <si>
    <t>8719075299883</t>
  </si>
  <si>
    <t>87-92-0218</t>
  </si>
  <si>
    <t xml:space="preserve">Double Shirley </t>
  </si>
  <si>
    <t>80705</t>
  </si>
  <si>
    <t>8719075299760</t>
  </si>
  <si>
    <t>87-92-0219</t>
  </si>
  <si>
    <t xml:space="preserve">Dream Touch </t>
  </si>
  <si>
    <t>80710</t>
  </si>
  <si>
    <t>8719075299777</t>
  </si>
  <si>
    <t>87-92-0220</t>
  </si>
  <si>
    <t xml:space="preserve">Drumline </t>
  </si>
  <si>
    <t>80715</t>
  </si>
  <si>
    <t>8719075299784</t>
  </si>
  <si>
    <t>87-92-0221</t>
  </si>
  <si>
    <t xml:space="preserve">Ice Cream </t>
  </si>
  <si>
    <t>80725</t>
  </si>
  <si>
    <t>8719075299807</t>
  </si>
  <si>
    <t>87-92-0222</t>
  </si>
  <si>
    <t xml:space="preserve">Ice Cream Banana  </t>
  </si>
  <si>
    <t>3</t>
  </si>
  <si>
    <t>80730</t>
  </si>
  <si>
    <t>8720143936944</t>
  </si>
  <si>
    <t>87-92-0223</t>
  </si>
  <si>
    <t>Mount Tacoma</t>
  </si>
  <si>
    <t>80740</t>
  </si>
  <si>
    <t>8719274541875</t>
  </si>
  <si>
    <t>87-92-0224</t>
  </si>
  <si>
    <t xml:space="preserve">Nachtwacht </t>
  </si>
  <si>
    <t>80745</t>
  </si>
  <si>
    <t>8719474812300</t>
  </si>
  <si>
    <t>87-92-0225</t>
  </si>
  <si>
    <t>Negrita Double</t>
  </si>
  <si>
    <t>80750</t>
  </si>
  <si>
    <t>8719274541813</t>
  </si>
  <si>
    <t>87-92-0226</t>
  </si>
  <si>
    <t>Orange Princess</t>
  </si>
  <si>
    <t>80755</t>
  </si>
  <si>
    <t>8719274541837</t>
  </si>
  <si>
    <t>87-92-0227</t>
  </si>
  <si>
    <t xml:space="preserve">Palmyra </t>
  </si>
  <si>
    <t>80760</t>
  </si>
  <si>
    <t>8720143936951</t>
  </si>
  <si>
    <t>87-92-0228</t>
  </si>
  <si>
    <t xml:space="preserve">Pamplona </t>
  </si>
  <si>
    <t>80765</t>
  </si>
  <si>
    <t>8720143936968</t>
  </si>
  <si>
    <t>87-92-0229</t>
  </si>
  <si>
    <t xml:space="preserve">Pink Star </t>
  </si>
  <si>
    <t>80770</t>
  </si>
  <si>
    <t>8720143936975</t>
  </si>
  <si>
    <t>87-92-0230</t>
  </si>
  <si>
    <t xml:space="preserve">Sundowner </t>
  </si>
  <si>
    <t>80775</t>
  </si>
  <si>
    <t>8719075299913</t>
  </si>
  <si>
    <t>87-92-0231</t>
  </si>
  <si>
    <t xml:space="preserve">Sunlover </t>
  </si>
  <si>
    <t>80780</t>
  </si>
  <si>
    <t>87-92-0232</t>
  </si>
  <si>
    <t>World Bowl</t>
  </si>
  <si>
    <t>80785</t>
  </si>
  <si>
    <t>8720143936999</t>
  </si>
  <si>
    <t>87-92-0233</t>
  </si>
  <si>
    <t>Yellow Pomponette</t>
  </si>
  <si>
    <t>80790</t>
  </si>
  <si>
    <t>87-92-0234</t>
  </si>
  <si>
    <t>80795</t>
  </si>
  <si>
    <t>8719274541899</t>
  </si>
  <si>
    <t>87-92-0235</t>
  </si>
  <si>
    <t>Грейга</t>
  </si>
  <si>
    <t xml:space="preserve">Fun Colours </t>
  </si>
  <si>
    <t>Greigii</t>
  </si>
  <si>
    <t>8720143937002</t>
  </si>
  <si>
    <t>87-92-0236</t>
  </si>
  <si>
    <t>Mary Ann</t>
  </si>
  <si>
    <t>80800</t>
  </si>
  <si>
    <t>8719274541745</t>
  </si>
  <si>
    <t>87-92-0237</t>
  </si>
  <si>
    <t>Orange Toronto</t>
  </si>
  <si>
    <t>80805</t>
  </si>
  <si>
    <t>8719274541738</t>
  </si>
  <si>
    <t>87-92-0238</t>
  </si>
  <si>
    <t>Pinocchio</t>
  </si>
  <si>
    <t>80810</t>
  </si>
  <si>
    <t>8719274541752</t>
  </si>
  <si>
    <t>87-92-0239</t>
  </si>
  <si>
    <t>Quebec</t>
  </si>
  <si>
    <t>80815</t>
  </si>
  <si>
    <t>8719274541769</t>
  </si>
  <si>
    <t>87-92-0240</t>
  </si>
  <si>
    <t>Red Riding Hood</t>
  </si>
  <si>
    <t>80820</t>
  </si>
  <si>
    <t>8719274541776</t>
  </si>
  <si>
    <t>87-92-0241</t>
  </si>
  <si>
    <t>Sweet Lady</t>
  </si>
  <si>
    <t>80825</t>
  </si>
  <si>
    <t>8719274541783</t>
  </si>
  <si>
    <t>87-92-0242</t>
  </si>
  <si>
    <t xml:space="preserve">Toronto </t>
  </si>
  <si>
    <t>80830</t>
  </si>
  <si>
    <t>8719274541790</t>
  </si>
  <si>
    <t>87-92-0243</t>
  </si>
  <si>
    <t>Лилиецветный</t>
  </si>
  <si>
    <t>Ballade</t>
  </si>
  <si>
    <t>80840</t>
  </si>
  <si>
    <t>Lily Flowering</t>
  </si>
  <si>
    <t>8719274541912</t>
  </si>
  <si>
    <t>87-92-0244</t>
  </si>
  <si>
    <t>Ballerina</t>
  </si>
  <si>
    <t>80845</t>
  </si>
  <si>
    <t>8719274541929</t>
  </si>
  <si>
    <t>87-92-0245</t>
  </si>
  <si>
    <t>Elegant Lady</t>
  </si>
  <si>
    <t>80850</t>
  </si>
  <si>
    <t>8719274541943</t>
  </si>
  <si>
    <t>87-92-0246</t>
  </si>
  <si>
    <t xml:space="preserve">Florijn Chic </t>
  </si>
  <si>
    <t>80855</t>
  </si>
  <si>
    <t>8720143937019</t>
  </si>
  <si>
    <t>87-92-0247</t>
  </si>
  <si>
    <t xml:space="preserve">Fly Away </t>
  </si>
  <si>
    <t>80860</t>
  </si>
  <si>
    <t>8720143937026</t>
  </si>
  <si>
    <t>87-92-0248</t>
  </si>
  <si>
    <t>Marilyn</t>
  </si>
  <si>
    <t>80865</t>
  </si>
  <si>
    <t>8719274541967</t>
  </si>
  <si>
    <t>87-92-0249</t>
  </si>
  <si>
    <t>Merlot</t>
  </si>
  <si>
    <t>80870</t>
  </si>
  <si>
    <t>8719474818623</t>
  </si>
  <si>
    <t>87-92-0250</t>
  </si>
  <si>
    <t>Pieter de Leur</t>
  </si>
  <si>
    <t>80875</t>
  </si>
  <si>
    <t>8719274541981</t>
  </si>
  <si>
    <t>87-92-0251</t>
  </si>
  <si>
    <t>Pretty Love</t>
  </si>
  <si>
    <t>80880</t>
  </si>
  <si>
    <t>8719474818630</t>
  </si>
  <si>
    <t>87-92-0252</t>
  </si>
  <si>
    <t>Purple Dream</t>
  </si>
  <si>
    <t>80885</t>
  </si>
  <si>
    <t>8719274541936</t>
  </si>
  <si>
    <t>87-92-0253</t>
  </si>
  <si>
    <t>Sapporo</t>
  </si>
  <si>
    <t>80890</t>
  </si>
  <si>
    <t>8719274541998</t>
  </si>
  <si>
    <t>87-92-0254</t>
  </si>
  <si>
    <t>Schiedam</t>
  </si>
  <si>
    <t>80895</t>
  </si>
  <si>
    <t>8719274542001</t>
  </si>
  <si>
    <t>87-92-0255</t>
  </si>
  <si>
    <t>80900</t>
  </si>
  <si>
    <t>8719274542018</t>
  </si>
  <si>
    <t>87-92-0256</t>
  </si>
  <si>
    <t>красивый</t>
  </si>
  <si>
    <t xml:space="preserve">Alba Coerulea </t>
  </si>
  <si>
    <t>8/+</t>
  </si>
  <si>
    <t>80905</t>
  </si>
  <si>
    <t>pulchella</t>
  </si>
  <si>
    <t>8719474818852</t>
  </si>
  <si>
    <t>87-92-0257</t>
  </si>
  <si>
    <t>Бейкера</t>
  </si>
  <si>
    <t>Lilac Wonder</t>
  </si>
  <si>
    <t>6/7</t>
  </si>
  <si>
    <t>80910</t>
  </si>
  <si>
    <t>bakeri</t>
  </si>
  <si>
    <t>8719274542025</t>
  </si>
  <si>
    <t>87-92-0258</t>
  </si>
  <si>
    <t>льнолистный</t>
  </si>
  <si>
    <t xml:space="preserve">Bright Gem    </t>
  </si>
  <si>
    <t>5/6</t>
  </si>
  <si>
    <t>80915</t>
  </si>
  <si>
    <t>linifolia</t>
  </si>
  <si>
    <t>8719274542032</t>
  </si>
  <si>
    <t>87-92-0259</t>
  </si>
  <si>
    <t>Клюзиуса</t>
  </si>
  <si>
    <t>80920</t>
  </si>
  <si>
    <t>clusiana</t>
  </si>
  <si>
    <t>8719274542049</t>
  </si>
  <si>
    <t>87-92-0260</t>
  </si>
  <si>
    <t>Клюзиуса золотистоцветковый</t>
  </si>
  <si>
    <t xml:space="preserve">Tubergens Gem </t>
  </si>
  <si>
    <t>80925</t>
  </si>
  <si>
    <t>clusiana var. chrysantha</t>
  </si>
  <si>
    <t>8719274542063</t>
  </si>
  <si>
    <t>87-92-0261</t>
  </si>
  <si>
    <t xml:space="preserve">Honky Tonk </t>
  </si>
  <si>
    <t>80930</t>
  </si>
  <si>
    <t>8720143937033</t>
  </si>
  <si>
    <t>87-92-0262</t>
  </si>
  <si>
    <t>Red Hunter</t>
  </si>
  <si>
    <t>80935</t>
  </si>
  <si>
    <t>8720143937040</t>
  </si>
  <si>
    <t>87-92-0263</t>
  </si>
  <si>
    <t>Little Beauty</t>
  </si>
  <si>
    <t>5/+</t>
  </si>
  <si>
    <t>80940</t>
  </si>
  <si>
    <t>8719274542117</t>
  </si>
  <si>
    <t>87-92-0264</t>
  </si>
  <si>
    <t>Видовой</t>
  </si>
  <si>
    <t>Little Princess</t>
  </si>
  <si>
    <t>80945</t>
  </si>
  <si>
    <t>Specie</t>
  </si>
  <si>
    <t>8719274542124</t>
  </si>
  <si>
    <t>87-92-0265</t>
  </si>
  <si>
    <t>многоцветный</t>
  </si>
  <si>
    <t>80950</t>
  </si>
  <si>
    <t>polychroma</t>
  </si>
  <si>
    <t>8719274542056</t>
  </si>
  <si>
    <t>87-92-0266</t>
  </si>
  <si>
    <t>превосходный</t>
  </si>
  <si>
    <t xml:space="preserve">Shogun </t>
  </si>
  <si>
    <t>8/9</t>
  </si>
  <si>
    <t>80955</t>
  </si>
  <si>
    <t>praestans</t>
  </si>
  <si>
    <t>8720143937057</t>
  </si>
  <si>
    <t>87-92-0267</t>
  </si>
  <si>
    <t>Тубергена</t>
  </si>
  <si>
    <t xml:space="preserve">Zwanenburg </t>
  </si>
  <si>
    <t>8/10</t>
  </si>
  <si>
    <t>80975</t>
  </si>
  <si>
    <t>tubergeniana</t>
  </si>
  <si>
    <t>8720143937071</t>
  </si>
  <si>
    <t>87-92-0268</t>
  </si>
  <si>
    <t>лесной</t>
  </si>
  <si>
    <t>80960</t>
  </si>
  <si>
    <t>sylvestris</t>
  </si>
  <si>
    <t>8720143937064</t>
  </si>
  <si>
    <t>87-92-0269</t>
  </si>
  <si>
    <t>поздний</t>
  </si>
  <si>
    <t>7/8</t>
  </si>
  <si>
    <t>80965</t>
  </si>
  <si>
    <t>tarda</t>
  </si>
  <si>
    <t>8719274542087</t>
  </si>
  <si>
    <t>87-92-0270</t>
  </si>
  <si>
    <t>туркестанский</t>
  </si>
  <si>
    <t>80970</t>
  </si>
  <si>
    <t>turkestanica</t>
  </si>
  <si>
    <t>8719274542131</t>
  </si>
  <si>
    <t>87-92-0271</t>
  </si>
  <si>
    <t>15</t>
  </si>
  <si>
    <t>80980</t>
  </si>
  <si>
    <t>8719274542100</t>
  </si>
  <si>
    <t>87-92-0272</t>
  </si>
  <si>
    <t>Многоцветковый</t>
  </si>
  <si>
    <t xml:space="preserve">Aquilla </t>
  </si>
  <si>
    <t>80985</t>
  </si>
  <si>
    <t>multiflowering</t>
  </si>
  <si>
    <t>8719274542179</t>
  </si>
  <si>
    <t>87-92-0273</t>
  </si>
  <si>
    <t xml:space="preserve">Candy Club </t>
  </si>
  <si>
    <t>80990</t>
  </si>
  <si>
    <t>8719274542193</t>
  </si>
  <si>
    <t>87-92-0274</t>
  </si>
  <si>
    <t xml:space="preserve">Dream Club </t>
  </si>
  <si>
    <t>80995</t>
  </si>
  <si>
    <t>8720143937088</t>
  </si>
  <si>
    <t>87-92-0275</t>
  </si>
  <si>
    <t xml:space="preserve">Fiery Club </t>
  </si>
  <si>
    <t>81000</t>
  </si>
  <si>
    <t>8720143937095</t>
  </si>
  <si>
    <t>87-92-0276</t>
  </si>
  <si>
    <t xml:space="preserve">Flaming Club </t>
  </si>
  <si>
    <t>81010</t>
  </si>
  <si>
    <t>8719075299906</t>
  </si>
  <si>
    <t>87-92-0277</t>
  </si>
  <si>
    <t>Happy Family</t>
  </si>
  <si>
    <t>81005</t>
  </si>
  <si>
    <t>8719274542148</t>
  </si>
  <si>
    <t>87-92-0278</t>
  </si>
  <si>
    <t>Night Club</t>
  </si>
  <si>
    <t>81015</t>
  </si>
  <si>
    <t>87-92-0279</t>
  </si>
  <si>
    <t xml:space="preserve">Wonder Club </t>
  </si>
  <si>
    <t>81020</t>
  </si>
  <si>
    <t>8720143937101</t>
  </si>
  <si>
    <t>87-92-0280</t>
  </si>
  <si>
    <t>81025</t>
  </si>
  <si>
    <t>8719274542162</t>
  </si>
  <si>
    <t>87-92-0281</t>
  </si>
  <si>
    <t xml:space="preserve">White Liberstar </t>
  </si>
  <si>
    <t>8720143937132</t>
  </si>
  <si>
    <t>87-92-0282</t>
  </si>
  <si>
    <t xml:space="preserve">Crown of Dynasty  </t>
  </si>
  <si>
    <t>8720143937118</t>
  </si>
  <si>
    <t>87-92-0283</t>
  </si>
  <si>
    <t xml:space="preserve">Elegant Crown </t>
  </si>
  <si>
    <t>8719474812270</t>
  </si>
  <si>
    <t>87-92-0284</t>
  </si>
  <si>
    <t xml:space="preserve">Red Dress  </t>
  </si>
  <si>
    <t>8720143937125</t>
  </si>
  <si>
    <t>87-92-0285</t>
  </si>
  <si>
    <t>Тюльпан (микс сортов)</t>
  </si>
  <si>
    <t xml:space="preserve">Amsterdam </t>
  </si>
  <si>
    <t>8719274542209</t>
  </si>
  <si>
    <t>87-92-0286</t>
  </si>
  <si>
    <t>Atlantic</t>
  </si>
  <si>
    <t>81055</t>
  </si>
  <si>
    <t>8719274542346</t>
  </si>
  <si>
    <t>87-92-0287</t>
  </si>
  <si>
    <t xml:space="preserve">Black Jacky </t>
  </si>
  <si>
    <t>81060</t>
  </si>
  <si>
    <t>8719274542216</t>
  </si>
  <si>
    <t>87-92-0288</t>
  </si>
  <si>
    <t xml:space="preserve">Bravoure </t>
  </si>
  <si>
    <t>81065</t>
  </si>
  <si>
    <t>8719274542261</t>
  </si>
  <si>
    <t>87-92-0289</t>
  </si>
  <si>
    <t xml:space="preserve">Casanova </t>
  </si>
  <si>
    <t>81070</t>
  </si>
  <si>
    <t>8719274542278</t>
  </si>
  <si>
    <t>87-92-0290</t>
  </si>
  <si>
    <t>Charming</t>
  </si>
  <si>
    <t>81075</t>
  </si>
  <si>
    <t>8719274542292</t>
  </si>
  <si>
    <t>87-92-0291</t>
  </si>
  <si>
    <t>Dance Club</t>
  </si>
  <si>
    <t>81080</t>
  </si>
  <si>
    <t>8719474818654</t>
  </si>
  <si>
    <t>87-92-0292</t>
  </si>
  <si>
    <t xml:space="preserve">Double Dutch </t>
  </si>
  <si>
    <t>81085</t>
  </si>
  <si>
    <t>8719274542360</t>
  </si>
  <si>
    <t>87-92-0293</t>
  </si>
  <si>
    <t>Dutch Garden</t>
  </si>
  <si>
    <t>81090</t>
  </si>
  <si>
    <t>8719274542230</t>
  </si>
  <si>
    <t>87-92-0294</t>
  </si>
  <si>
    <t xml:space="preserve">Early Sunshine </t>
  </si>
  <si>
    <t>81095</t>
  </si>
  <si>
    <t>8719274542315</t>
  </si>
  <si>
    <t>87-92-0295</t>
  </si>
  <si>
    <t>Feeling Love</t>
  </si>
  <si>
    <t>81100</t>
  </si>
  <si>
    <t>8719274545057</t>
  </si>
  <si>
    <t>87-92-0296</t>
  </si>
  <si>
    <t xml:space="preserve">Flower Parade </t>
  </si>
  <si>
    <t>81105</t>
  </si>
  <si>
    <t>8719274542322</t>
  </si>
  <si>
    <t>87-92-0297</t>
  </si>
  <si>
    <t>Flower Power</t>
  </si>
  <si>
    <t>81110</t>
  </si>
  <si>
    <t>8719274542285</t>
  </si>
  <si>
    <t>87-92-0298</t>
  </si>
  <si>
    <t>Grand Style</t>
  </si>
  <si>
    <t>81115</t>
  </si>
  <si>
    <t>87-92-0299</t>
  </si>
  <si>
    <t>Moneymaker</t>
  </si>
  <si>
    <t>81120</t>
  </si>
  <si>
    <t>8719274542353</t>
  </si>
  <si>
    <t>87-92-0300</t>
  </si>
  <si>
    <t>Purple Heart</t>
  </si>
  <si>
    <t>81130</t>
  </si>
  <si>
    <t>8719274542308</t>
  </si>
  <si>
    <t>87-92-0301</t>
  </si>
  <si>
    <t>Promise</t>
  </si>
  <si>
    <t>81125</t>
  </si>
  <si>
    <t>8719474818647</t>
  </si>
  <si>
    <t>87-92-0302</t>
  </si>
  <si>
    <t xml:space="preserve">Red Snow </t>
  </si>
  <si>
    <t>81135</t>
  </si>
  <si>
    <t>8719274542247</t>
  </si>
  <si>
    <t>87-92-0303</t>
  </si>
  <si>
    <t>Rembrandt</t>
  </si>
  <si>
    <t>81140</t>
  </si>
  <si>
    <t>8719274541622</t>
  </si>
  <si>
    <t>87-92-0304</t>
  </si>
  <si>
    <t>Sensation</t>
  </si>
  <si>
    <t>81145</t>
  </si>
  <si>
    <t>8719274542254</t>
  </si>
  <si>
    <t>87-92-0305</t>
  </si>
  <si>
    <t>Stockholm</t>
  </si>
  <si>
    <t>81150</t>
  </si>
  <si>
    <t>8719274542339</t>
  </si>
  <si>
    <t>87-92-0306</t>
  </si>
  <si>
    <t>Sweet Candy</t>
  </si>
  <si>
    <t>81155</t>
  </si>
  <si>
    <t>8719274542223</t>
  </si>
  <si>
    <t>87-92-0307</t>
  </si>
  <si>
    <t>Van Gogh</t>
  </si>
  <si>
    <t>81160</t>
  </si>
  <si>
    <t>8719274542377</t>
  </si>
  <si>
    <t>87-92-0308</t>
  </si>
  <si>
    <t xml:space="preserve">Vermeer </t>
  </si>
  <si>
    <t>81165</t>
  </si>
  <si>
    <t>87-92-0309</t>
  </si>
  <si>
    <t>Нарцисс</t>
  </si>
  <si>
    <t>Крупнокорончатый</t>
  </si>
  <si>
    <t>Altruist</t>
  </si>
  <si>
    <t>14/16</t>
  </si>
  <si>
    <t>82005</t>
  </si>
  <si>
    <t>Narcissus</t>
  </si>
  <si>
    <t>Large Cupped</t>
  </si>
  <si>
    <t>8719274542605</t>
  </si>
  <si>
    <t>87-92-0310</t>
  </si>
  <si>
    <t xml:space="preserve">Avalon </t>
  </si>
  <si>
    <t>82010</t>
  </si>
  <si>
    <t>8719274542650</t>
  </si>
  <si>
    <t>87-92-0311</t>
  </si>
  <si>
    <t>Bantam</t>
  </si>
  <si>
    <t>82015</t>
  </si>
  <si>
    <t>8719274542520</t>
  </si>
  <si>
    <t>87-92-0312</t>
  </si>
  <si>
    <t>Carlton</t>
  </si>
  <si>
    <t>82025</t>
  </si>
  <si>
    <t>8719474818661</t>
  </si>
  <si>
    <t>87-92-0313</t>
  </si>
  <si>
    <t>Трубчатый</t>
  </si>
  <si>
    <t>Dutch Master</t>
  </si>
  <si>
    <t>82030</t>
  </si>
  <si>
    <t>Trumpet</t>
  </si>
  <si>
    <t>8719274542537</t>
  </si>
  <si>
    <t>87-92-0314</t>
  </si>
  <si>
    <t xml:space="preserve">Goblet </t>
  </si>
  <si>
    <t>82040</t>
  </si>
  <si>
    <t>8720143937149</t>
  </si>
  <si>
    <t>87-92-0315</t>
  </si>
  <si>
    <t>High Society</t>
  </si>
  <si>
    <t>82045</t>
  </si>
  <si>
    <t>8719274542568</t>
  </si>
  <si>
    <t>87-92-0316</t>
  </si>
  <si>
    <t>Ice Follies</t>
  </si>
  <si>
    <t>82050</t>
  </si>
  <si>
    <t>8719274542575</t>
  </si>
  <si>
    <t>87-92-0317</t>
  </si>
  <si>
    <t>Juanita</t>
  </si>
  <si>
    <t>82055</t>
  </si>
  <si>
    <t>8719274542582</t>
  </si>
  <si>
    <t>87-92-0318</t>
  </si>
  <si>
    <t>Mainstreet</t>
  </si>
  <si>
    <t>82060</t>
  </si>
  <si>
    <t>8719274542667</t>
  </si>
  <si>
    <t>87-92-0319</t>
  </si>
  <si>
    <t xml:space="preserve">Mount Hood          </t>
  </si>
  <si>
    <t>82065</t>
  </si>
  <si>
    <t>8719274542629</t>
  </si>
  <si>
    <t>87-92-0320</t>
  </si>
  <si>
    <t xml:space="preserve">Pink Charm </t>
  </si>
  <si>
    <t>82070</t>
  </si>
  <si>
    <t>8719474818715</t>
  </si>
  <si>
    <t>87-92-0321</t>
  </si>
  <si>
    <t xml:space="preserve">Precocious </t>
  </si>
  <si>
    <t>82075</t>
  </si>
  <si>
    <t>8720143937156</t>
  </si>
  <si>
    <t>87-92-0322</t>
  </si>
  <si>
    <t xml:space="preserve">Prof Einstein </t>
  </si>
  <si>
    <t>82085</t>
  </si>
  <si>
    <t>8719274542636</t>
  </si>
  <si>
    <t>87-92-0323</t>
  </si>
  <si>
    <t>Salome</t>
  </si>
  <si>
    <t>82090</t>
  </si>
  <si>
    <t>8719274542643</t>
  </si>
  <si>
    <t>87-92-0324</t>
  </si>
  <si>
    <t xml:space="preserve">Sound </t>
  </si>
  <si>
    <t>82095</t>
  </si>
  <si>
    <t>8719274542612</t>
  </si>
  <si>
    <t>87-92-0325</t>
  </si>
  <si>
    <t>6</t>
  </si>
  <si>
    <t>82100</t>
  </si>
  <si>
    <t>8719274542674</t>
  </si>
  <si>
    <t>87-92-0326</t>
  </si>
  <si>
    <t>Махровый</t>
  </si>
  <si>
    <t xml:space="preserve">Albo Plenus </t>
  </si>
  <si>
    <t>12/14</t>
  </si>
  <si>
    <t>82110</t>
  </si>
  <si>
    <t>Double</t>
  </si>
  <si>
    <t>87-92-0327</t>
  </si>
  <si>
    <t xml:space="preserve">Acropolis </t>
  </si>
  <si>
    <t>82105</t>
  </si>
  <si>
    <t>87-92-0328</t>
  </si>
  <si>
    <t>Bridal Crown</t>
  </si>
  <si>
    <t>82115</t>
  </si>
  <si>
    <t>8719274542810</t>
  </si>
  <si>
    <t>87-92-0329</t>
  </si>
  <si>
    <t>Dick Wilden</t>
  </si>
  <si>
    <t>82120</t>
  </si>
  <si>
    <t>8719274542681</t>
  </si>
  <si>
    <t>87-92-0330</t>
  </si>
  <si>
    <t xml:space="preserve">Ice King </t>
  </si>
  <si>
    <t>82125</t>
  </si>
  <si>
    <t>87-92-0331</t>
  </si>
  <si>
    <t>Obdam</t>
  </si>
  <si>
    <t>82130</t>
  </si>
  <si>
    <t>8719274542698</t>
  </si>
  <si>
    <t>87-92-0332</t>
  </si>
  <si>
    <t>Replete</t>
  </si>
  <si>
    <t>82135</t>
  </si>
  <si>
    <t>8719274542704</t>
  </si>
  <si>
    <t>87-92-0333</t>
  </si>
  <si>
    <t>Tahiti</t>
  </si>
  <si>
    <t>82140</t>
  </si>
  <si>
    <t>8719274542711</t>
  </si>
  <si>
    <t>87-92-0334</t>
  </si>
  <si>
    <t>White Lion</t>
  </si>
  <si>
    <t>82145</t>
  </si>
  <si>
    <t>8719274542728</t>
  </si>
  <si>
    <t>87-92-0335</t>
  </si>
  <si>
    <t>White Marvel</t>
  </si>
  <si>
    <t>82150</t>
  </si>
  <si>
    <t>8719274542735</t>
  </si>
  <si>
    <t>87-92-0336</t>
  </si>
  <si>
    <t>Yellow Cheerfulness</t>
  </si>
  <si>
    <t>82155</t>
  </si>
  <si>
    <t>8719274542742</t>
  </si>
  <si>
    <t>87-92-0337</t>
  </si>
  <si>
    <t>82160</t>
  </si>
  <si>
    <t>8719274542759</t>
  </si>
  <si>
    <t>87-92-0338</t>
  </si>
  <si>
    <t>Разрезнокорончатые</t>
  </si>
  <si>
    <t>Apricot Whirl</t>
  </si>
  <si>
    <t>82165</t>
  </si>
  <si>
    <t>Split Сorona</t>
  </si>
  <si>
    <t>8719474818685</t>
  </si>
  <si>
    <t>87-92-0339</t>
  </si>
  <si>
    <t>Cassata</t>
  </si>
  <si>
    <t>82170</t>
  </si>
  <si>
    <t>8719474818678</t>
  </si>
  <si>
    <t>87-92-0340</t>
  </si>
  <si>
    <t xml:space="preserve">Congress </t>
  </si>
  <si>
    <t>82175</t>
  </si>
  <si>
    <t>8720143937163</t>
  </si>
  <si>
    <t>87-92-0341</t>
  </si>
  <si>
    <t>Lemon Beauty</t>
  </si>
  <si>
    <t>82180</t>
  </si>
  <si>
    <t>8719274542773</t>
  </si>
  <si>
    <t>87-92-0342</t>
  </si>
  <si>
    <t>Orangery</t>
  </si>
  <si>
    <t>82185</t>
  </si>
  <si>
    <t>8719274542780</t>
  </si>
  <si>
    <t>87-92-0343</t>
  </si>
  <si>
    <t xml:space="preserve">Printal </t>
  </si>
  <si>
    <t>82190</t>
  </si>
  <si>
    <t>8719274542797</t>
  </si>
  <si>
    <t>87-92-0344</t>
  </si>
  <si>
    <t>82195</t>
  </si>
  <si>
    <t>87-92-0345</t>
  </si>
  <si>
    <t>поэтический</t>
  </si>
  <si>
    <t>Actaea</t>
  </si>
  <si>
    <t>poeticus</t>
  </si>
  <si>
    <t>87-92-0346</t>
  </si>
  <si>
    <t>Barrett Browning</t>
  </si>
  <si>
    <t>82020</t>
  </si>
  <si>
    <t>8719274542544</t>
  </si>
  <si>
    <t>87-92-0347</t>
  </si>
  <si>
    <t>жонкилля</t>
  </si>
  <si>
    <t>Bulboconium</t>
  </si>
  <si>
    <t>82200</t>
  </si>
  <si>
    <t>jonquilla</t>
  </si>
  <si>
    <t>8719274542827</t>
  </si>
  <si>
    <t>87-92-0348</t>
  </si>
  <si>
    <t>Тацетный</t>
  </si>
  <si>
    <t>Geranium</t>
  </si>
  <si>
    <t>82035</t>
  </si>
  <si>
    <t>Tazetta</t>
  </si>
  <si>
    <t>8719274542551</t>
  </si>
  <si>
    <t>87-92-0349</t>
  </si>
  <si>
    <t xml:space="preserve">Golden Echo </t>
  </si>
  <si>
    <t>82205</t>
  </si>
  <si>
    <t>8719274542858</t>
  </si>
  <si>
    <t>87-92-0350</t>
  </si>
  <si>
    <t>трёхтычинковый</t>
  </si>
  <si>
    <t xml:space="preserve">Hawera         </t>
  </si>
  <si>
    <t>10/12</t>
  </si>
  <si>
    <t>82210</t>
  </si>
  <si>
    <t>triandrus</t>
  </si>
  <si>
    <t>8719274542841</t>
  </si>
  <si>
    <t>87-92-0351</t>
  </si>
  <si>
    <t>цикламеновидный</t>
  </si>
  <si>
    <t>Jetfire</t>
  </si>
  <si>
    <t>82215</t>
  </si>
  <si>
    <t>cyclamineus</t>
  </si>
  <si>
    <t>8719274542865</t>
  </si>
  <si>
    <t>87-92-0352</t>
  </si>
  <si>
    <t>Katie Heat</t>
  </si>
  <si>
    <t>82220</t>
  </si>
  <si>
    <t>8719274542889</t>
  </si>
  <si>
    <t>87-92-0353</t>
  </si>
  <si>
    <t>Kaydee</t>
  </si>
  <si>
    <t>82225</t>
  </si>
  <si>
    <t>8719474818708</t>
  </si>
  <si>
    <t>87-92-0354</t>
  </si>
  <si>
    <t xml:space="preserve">Martinette </t>
  </si>
  <si>
    <t>82230</t>
  </si>
  <si>
    <t>87-92-0355</t>
  </si>
  <si>
    <t>Minnow</t>
  </si>
  <si>
    <t>82235</t>
  </si>
  <si>
    <t>8719274542872</t>
  </si>
  <si>
    <t>87-92-0356</t>
  </si>
  <si>
    <t>Paperwhite Grandiflora</t>
  </si>
  <si>
    <t>16/18</t>
  </si>
  <si>
    <t>82240</t>
  </si>
  <si>
    <t>8719274542896</t>
  </si>
  <si>
    <t>87-92-0357</t>
  </si>
  <si>
    <t xml:space="preserve">Pipit          </t>
  </si>
  <si>
    <t>82245</t>
  </si>
  <si>
    <t>8719274542902</t>
  </si>
  <si>
    <t>87-92-0358</t>
  </si>
  <si>
    <t xml:space="preserve">Pueblo </t>
  </si>
  <si>
    <t>82250</t>
  </si>
  <si>
    <t>87-92-0359</t>
  </si>
  <si>
    <t>Мелкокорончатые</t>
  </si>
  <si>
    <t>Princess Zaide</t>
  </si>
  <si>
    <t>82080</t>
  </si>
  <si>
    <t>Small Cupped</t>
  </si>
  <si>
    <t>8719274542599</t>
  </si>
  <si>
    <t>87-92-0360</t>
  </si>
  <si>
    <t>Recurvus</t>
  </si>
  <si>
    <t>82255</t>
  </si>
  <si>
    <t>8719274542919</t>
  </si>
  <si>
    <t>87-92-0361</t>
  </si>
  <si>
    <t>малый ложный</t>
  </si>
  <si>
    <t>Rip van Winkle</t>
  </si>
  <si>
    <t>82260</t>
  </si>
  <si>
    <t>minor pumilus</t>
  </si>
  <si>
    <t>8719274542933</t>
  </si>
  <si>
    <t>87-92-0362</t>
  </si>
  <si>
    <t>Sailboat</t>
  </si>
  <si>
    <t>82265</t>
  </si>
  <si>
    <t>8719274542834</t>
  </si>
  <si>
    <t>87-92-0363</t>
  </si>
  <si>
    <t xml:space="preserve">Segovia </t>
  </si>
  <si>
    <t>82270</t>
  </si>
  <si>
    <t>8720143937422</t>
  </si>
  <si>
    <t>87-92-0364</t>
  </si>
  <si>
    <t xml:space="preserve">Sinopel </t>
  </si>
  <si>
    <t>82275</t>
  </si>
  <si>
    <t>87-92-0365</t>
  </si>
  <si>
    <t>Suzy</t>
  </si>
  <si>
    <t>82280</t>
  </si>
  <si>
    <t>8719274542940</t>
  </si>
  <si>
    <t>87-92-0366</t>
  </si>
  <si>
    <t>Tete a Tete</t>
  </si>
  <si>
    <t>82285</t>
  </si>
  <si>
    <t>8719274542957</t>
  </si>
  <si>
    <t>87-92-0367</t>
  </si>
  <si>
    <t>Tete a Tete de Luxe</t>
  </si>
  <si>
    <t>82290</t>
  </si>
  <si>
    <t>8719474818692</t>
  </si>
  <si>
    <t>87-92-0368</t>
  </si>
  <si>
    <t>Thalia</t>
  </si>
  <si>
    <t>82295</t>
  </si>
  <si>
    <t>8719274542964</t>
  </si>
  <si>
    <t>87-92-0369</t>
  </si>
  <si>
    <t>Ботанический</t>
  </si>
  <si>
    <t>82300</t>
  </si>
  <si>
    <t>Botanical</t>
  </si>
  <si>
    <t>8719274542926</t>
  </si>
  <si>
    <t>87-92-0370</t>
  </si>
  <si>
    <t>Гиацинт</t>
  </si>
  <si>
    <t>восточный</t>
  </si>
  <si>
    <t>Anna Marie</t>
  </si>
  <si>
    <t>15/16</t>
  </si>
  <si>
    <t>83000</t>
  </si>
  <si>
    <t>Hyacint</t>
  </si>
  <si>
    <t>orientalis</t>
  </si>
  <si>
    <t>8719274542384</t>
  </si>
  <si>
    <t>87-92-0371</t>
  </si>
  <si>
    <t>City of Haarlem</t>
  </si>
  <si>
    <t>83005</t>
  </si>
  <si>
    <t>8719274542391</t>
  </si>
  <si>
    <t>87-92-0372</t>
  </si>
  <si>
    <t>Delft Blue</t>
  </si>
  <si>
    <t>83010</t>
  </si>
  <si>
    <t>8719274542407</t>
  </si>
  <si>
    <t>87-92-0373</t>
  </si>
  <si>
    <t>Fondant</t>
  </si>
  <si>
    <t>83015</t>
  </si>
  <si>
    <t>8719274542414</t>
  </si>
  <si>
    <t>87-92-0374</t>
  </si>
  <si>
    <t>Gipsy Queen</t>
  </si>
  <si>
    <t>83020</t>
  </si>
  <si>
    <t>8719274542421</t>
  </si>
  <si>
    <t>87-92-0375</t>
  </si>
  <si>
    <t>Jan Bos</t>
  </si>
  <si>
    <t>83025</t>
  </si>
  <si>
    <t>8719274542438</t>
  </si>
  <si>
    <t>87-92-0376</t>
  </si>
  <si>
    <t>Pink Pearl</t>
  </si>
  <si>
    <t>83030</t>
  </si>
  <si>
    <t>8719274542445</t>
  </si>
  <si>
    <t>87-92-0377</t>
  </si>
  <si>
    <t>Sky Jacket</t>
  </si>
  <si>
    <t>83035</t>
  </si>
  <si>
    <t>8719274542469</t>
  </si>
  <si>
    <t>87-92-0378</t>
  </si>
  <si>
    <t>Splendid Cornelia</t>
  </si>
  <si>
    <t>83040</t>
  </si>
  <si>
    <t>8719274542476</t>
  </si>
  <si>
    <t>87-92-0379</t>
  </si>
  <si>
    <t xml:space="preserve">Spring Beauty </t>
  </si>
  <si>
    <t>83045</t>
  </si>
  <si>
    <t>8720143937170</t>
  </si>
  <si>
    <t>87-92-0380</t>
  </si>
  <si>
    <t>White Pearl</t>
  </si>
  <si>
    <t>83050</t>
  </si>
  <si>
    <t>8719274542483</t>
  </si>
  <si>
    <t>87-92-0381</t>
  </si>
  <si>
    <t>Woodstock</t>
  </si>
  <si>
    <t>83055</t>
  </si>
  <si>
    <t>8719274542490</t>
  </si>
  <si>
    <t>87-92-0382</t>
  </si>
  <si>
    <t>83060</t>
  </si>
  <si>
    <t>8719274542513</t>
  </si>
  <si>
    <t>87-92-0383</t>
  </si>
  <si>
    <t>Крокус</t>
  </si>
  <si>
    <t>золотистый</t>
  </si>
  <si>
    <t>Advance</t>
  </si>
  <si>
    <t>84245</t>
  </si>
  <si>
    <t>Crocus</t>
  </si>
  <si>
    <t>chrysanthus</t>
  </si>
  <si>
    <t>8720143932434</t>
  </si>
  <si>
    <t>87-92-0384</t>
  </si>
  <si>
    <t>Ard Schenk</t>
  </si>
  <si>
    <t>20</t>
  </si>
  <si>
    <t>84250</t>
  </si>
  <si>
    <t>8719274543039</t>
  </si>
  <si>
    <t>87-92-0385</t>
  </si>
  <si>
    <t>Blue Pearl</t>
  </si>
  <si>
    <t>84255</t>
  </si>
  <si>
    <t>8719274543046</t>
  </si>
  <si>
    <t>87-92-0386</t>
  </si>
  <si>
    <t>Cream Beauty</t>
  </si>
  <si>
    <t>84260</t>
  </si>
  <si>
    <t>8719274543053</t>
  </si>
  <si>
    <t>87-92-0387</t>
  </si>
  <si>
    <t>Dorothy</t>
  </si>
  <si>
    <t>84265</t>
  </si>
  <si>
    <t>8719274543060</t>
  </si>
  <si>
    <t>87-92-0388</t>
  </si>
  <si>
    <t>Fuscotinctus</t>
  </si>
  <si>
    <t>84270</t>
  </si>
  <si>
    <t>8719274543077</t>
  </si>
  <si>
    <t>87-92-0389</t>
  </si>
  <si>
    <t>Orange Monarch</t>
  </si>
  <si>
    <t>5/7</t>
  </si>
  <si>
    <t>84275</t>
  </si>
  <si>
    <t>87-92-0390</t>
  </si>
  <si>
    <t>Prins Claus</t>
  </si>
  <si>
    <t>84280</t>
  </si>
  <si>
    <t>8719274543084</t>
  </si>
  <si>
    <t>87-92-0391</t>
  </si>
  <si>
    <t>Ruby Giant</t>
  </si>
  <si>
    <t>84285</t>
  </si>
  <si>
    <t>8719274543091</t>
  </si>
  <si>
    <t>87-92-0392</t>
  </si>
  <si>
    <t>Sativus</t>
  </si>
  <si>
    <t>84290</t>
  </si>
  <si>
    <t>8719274543114</t>
  </si>
  <si>
    <t>87-92-0393</t>
  </si>
  <si>
    <t>Spring Beauty</t>
  </si>
  <si>
    <t>84305</t>
  </si>
  <si>
    <t>8719474818722</t>
  </si>
  <si>
    <t>87-92-0394</t>
  </si>
  <si>
    <t xml:space="preserve">Sieberi Tricolor </t>
  </si>
  <si>
    <t>84295</t>
  </si>
  <si>
    <t>87-92-0395</t>
  </si>
  <si>
    <t>Speciosus</t>
  </si>
  <si>
    <t>84300</t>
  </si>
  <si>
    <t>8719274543121</t>
  </si>
  <si>
    <t>87-92-0396</t>
  </si>
  <si>
    <t>84310</t>
  </si>
  <si>
    <t>8719274543107</t>
  </si>
  <si>
    <t>87-92-0397</t>
  </si>
  <si>
    <t>весенний</t>
  </si>
  <si>
    <t xml:space="preserve">Blue Ice </t>
  </si>
  <si>
    <t>84315</t>
  </si>
  <si>
    <t>vernus</t>
  </si>
  <si>
    <t>8719274542995</t>
  </si>
  <si>
    <t>87-92-0398</t>
  </si>
  <si>
    <t>Golden Yellow</t>
  </si>
  <si>
    <t>84320</t>
  </si>
  <si>
    <t>8719274542971</t>
  </si>
  <si>
    <t>87-92-0399</t>
  </si>
  <si>
    <t>Jeanne D´Arc</t>
  </si>
  <si>
    <t>84325</t>
  </si>
  <si>
    <t>8719274542988</t>
  </si>
  <si>
    <t>87-92-0400</t>
  </si>
  <si>
    <t>Pickwick</t>
  </si>
  <si>
    <t>84330</t>
  </si>
  <si>
    <t>8719274543008</t>
  </si>
  <si>
    <t>87-92-0401</t>
  </si>
  <si>
    <t>Remembrance</t>
  </si>
  <si>
    <t>84335</t>
  </si>
  <si>
    <t>8719274543015</t>
  </si>
  <si>
    <t>87-92-0402</t>
  </si>
  <si>
    <t>Vanguard</t>
  </si>
  <si>
    <t>84340</t>
  </si>
  <si>
    <t>87-92-0403</t>
  </si>
  <si>
    <t>84345</t>
  </si>
  <si>
    <t>8719274543022</t>
  </si>
  <si>
    <t>87-92-0404</t>
  </si>
  <si>
    <t>Аллиум/Лук/Черемша</t>
  </si>
  <si>
    <t>тёмно-пурпурный</t>
  </si>
  <si>
    <t>84000</t>
  </si>
  <si>
    <t>Allium</t>
  </si>
  <si>
    <t>atropurpureum</t>
  </si>
  <si>
    <t>87-92-0405</t>
  </si>
  <si>
    <t>Brother</t>
  </si>
  <si>
    <t>84005</t>
  </si>
  <si>
    <t>87-92-0406</t>
  </si>
  <si>
    <t>голубой</t>
  </si>
  <si>
    <t>84010</t>
  </si>
  <si>
    <t>caeruleum</t>
  </si>
  <si>
    <t>87-92-0407</t>
  </si>
  <si>
    <t>Кристофа</t>
  </si>
  <si>
    <t>84015</t>
  </si>
  <si>
    <t>christophii</t>
  </si>
  <si>
    <t>87-92-0408</t>
  </si>
  <si>
    <t xml:space="preserve">Eros </t>
  </si>
  <si>
    <t>84020</t>
  </si>
  <si>
    <t>8720143937187</t>
  </si>
  <si>
    <t>87-92-0409</t>
  </si>
  <si>
    <t>Forelock</t>
  </si>
  <si>
    <t>1</t>
  </si>
  <si>
    <t>84025</t>
  </si>
  <si>
    <t>87-92-0410</t>
  </si>
  <si>
    <t>гибридный</t>
  </si>
  <si>
    <t>Gladiator</t>
  </si>
  <si>
    <t>20/+</t>
  </si>
  <si>
    <t>84030</t>
  </si>
  <si>
    <t>hybrida</t>
  </si>
  <si>
    <t>87-92-0411</t>
  </si>
  <si>
    <t>гигантский</t>
  </si>
  <si>
    <t>Globemaster</t>
  </si>
  <si>
    <t>84035</t>
  </si>
  <si>
    <t>giganteum</t>
  </si>
  <si>
    <t>87-92-0412</t>
  </si>
  <si>
    <t>узколистный</t>
  </si>
  <si>
    <t>Graceful Beauty</t>
  </si>
  <si>
    <t>6/8</t>
  </si>
  <si>
    <t>84040</t>
  </si>
  <si>
    <t>amplectens</t>
  </si>
  <si>
    <t>87-92-0413</t>
  </si>
  <si>
    <t>Hair</t>
  </si>
  <si>
    <t>84045</t>
  </si>
  <si>
    <t>87-92-0414</t>
  </si>
  <si>
    <t>каратавский</t>
  </si>
  <si>
    <t>84050</t>
  </si>
  <si>
    <t>karataviense</t>
  </si>
  <si>
    <t>87-92-0415</t>
  </si>
  <si>
    <t>Lucy Ball</t>
  </si>
  <si>
    <t>22/24</t>
  </si>
  <si>
    <t>84055</t>
  </si>
  <si>
    <t>8719474816629</t>
  </si>
  <si>
    <t>87-92-0416</t>
  </si>
  <si>
    <t>Моли</t>
  </si>
  <si>
    <t>84060</t>
  </si>
  <si>
    <t>moly</t>
  </si>
  <si>
    <t>87-92-0417</t>
  </si>
  <si>
    <t>Mount Everest</t>
  </si>
  <si>
    <t>24/+</t>
  </si>
  <si>
    <t>84065</t>
  </si>
  <si>
    <t>87-92-0418</t>
  </si>
  <si>
    <t>неаполитанский</t>
  </si>
  <si>
    <t>84070</t>
  </si>
  <si>
    <t xml:space="preserve">neapolitanum        </t>
  </si>
  <si>
    <t>87-92-0419</t>
  </si>
  <si>
    <t>чёрный</t>
  </si>
  <si>
    <t>84075</t>
  </si>
  <si>
    <t>nigrum</t>
  </si>
  <si>
    <t>87-92-0420</t>
  </si>
  <si>
    <t>горолюбивый</t>
  </si>
  <si>
    <t>84080</t>
  </si>
  <si>
    <t xml:space="preserve">oreophilum        </t>
  </si>
  <si>
    <t>87-92-0421</t>
  </si>
  <si>
    <t>Pinball Wizard</t>
  </si>
  <si>
    <t>20/22</t>
  </si>
  <si>
    <t>84085</t>
  </si>
  <si>
    <t>8719474816612</t>
  </si>
  <si>
    <t>87-92-0422</t>
  </si>
  <si>
    <t>Purple Rain</t>
  </si>
  <si>
    <t>84090</t>
  </si>
  <si>
    <t>87-92-0423</t>
  </si>
  <si>
    <t>афлатунский</t>
  </si>
  <si>
    <t>Purple Sensation</t>
  </si>
  <si>
    <t>84095</t>
  </si>
  <si>
    <t>aflatunense</t>
  </si>
  <si>
    <t>87-92-0424</t>
  </si>
  <si>
    <t>аметистовый</t>
  </si>
  <si>
    <t xml:space="preserve">Red Mohican </t>
  </si>
  <si>
    <t>2</t>
  </si>
  <si>
    <t>84100</t>
  </si>
  <si>
    <t>amethystinum</t>
  </si>
  <si>
    <t>87-92-0425</t>
  </si>
  <si>
    <t>Шуберт</t>
  </si>
  <si>
    <t>84105</t>
  </si>
  <si>
    <t>schubertii</t>
  </si>
  <si>
    <t>87-92-0426</t>
  </si>
  <si>
    <t>Круглоголовый</t>
  </si>
  <si>
    <t>84110</t>
  </si>
  <si>
    <t>Spaerocephalon</t>
  </si>
  <si>
    <t>87-92-0427</t>
  </si>
  <si>
    <t>базальтовый</t>
  </si>
  <si>
    <t>Silver Spring</t>
  </si>
  <si>
    <t>I</t>
  </si>
  <si>
    <t>84115</t>
  </si>
  <si>
    <t>basalticum</t>
  </si>
  <si>
    <t>87-92-0428</t>
  </si>
  <si>
    <t>стебельчатый</t>
  </si>
  <si>
    <t>84120</t>
  </si>
  <si>
    <t>stipitatum</t>
  </si>
  <si>
    <t>8719474816582</t>
  </si>
  <si>
    <t>87-92-0429</t>
  </si>
  <si>
    <t xml:space="preserve">Summer Drummer </t>
  </si>
  <si>
    <t>84125</t>
  </si>
  <si>
    <t>87-92-0430</t>
  </si>
  <si>
    <t>Yellow Fantasy</t>
  </si>
  <si>
    <t>84130</t>
  </si>
  <si>
    <t>8720143937194</t>
  </si>
  <si>
    <t>87-92-0431</t>
  </si>
  <si>
    <t>84135</t>
  </si>
  <si>
    <t>87-92-0432</t>
  </si>
  <si>
    <t>Small Flowering Mix</t>
  </si>
  <si>
    <t>84140</t>
  </si>
  <si>
    <t>87-92-0433</t>
  </si>
  <si>
    <t>Фрезия</t>
  </si>
  <si>
    <t>гибридная</t>
  </si>
  <si>
    <t>White</t>
  </si>
  <si>
    <t>84405</t>
  </si>
  <si>
    <t>Freesia</t>
  </si>
  <si>
    <t>single</t>
  </si>
  <si>
    <t>87-92-0434</t>
  </si>
  <si>
    <t>Pink</t>
  </si>
  <si>
    <t>84395</t>
  </si>
  <si>
    <t>87-92-0435</t>
  </si>
  <si>
    <t>Red</t>
  </si>
  <si>
    <t>84400</t>
  </si>
  <si>
    <t>8719274543589</t>
  </si>
  <si>
    <t>87-92-0436</t>
  </si>
  <si>
    <t>Yellow</t>
  </si>
  <si>
    <t>84410</t>
  </si>
  <si>
    <t>87-92-0437</t>
  </si>
  <si>
    <t>махровая</t>
  </si>
  <si>
    <t>84415</t>
  </si>
  <si>
    <t>double</t>
  </si>
  <si>
    <t>8719274543602</t>
  </si>
  <si>
    <t>87-92-0438</t>
  </si>
  <si>
    <t>Фритиллярия/Рябчик</t>
  </si>
  <si>
    <t>Императорская</t>
  </si>
  <si>
    <t>Aurora</t>
  </si>
  <si>
    <t>24/26</t>
  </si>
  <si>
    <t>84420</t>
  </si>
  <si>
    <t>Fritillaria</t>
  </si>
  <si>
    <t>imperiali</t>
  </si>
  <si>
    <t>8719274543633</t>
  </si>
  <si>
    <t>87-92-0439</t>
  </si>
  <si>
    <t>Ivory Bells</t>
  </si>
  <si>
    <t>84425</t>
  </si>
  <si>
    <t>8719274545064</t>
  </si>
  <si>
    <t>87-92-0440</t>
  </si>
  <si>
    <t>Lutea</t>
  </si>
  <si>
    <t>84430</t>
  </si>
  <si>
    <t>8719274543619</t>
  </si>
  <si>
    <t>87-92-0441</t>
  </si>
  <si>
    <t>Rubra</t>
  </si>
  <si>
    <t>84455</t>
  </si>
  <si>
    <t>8719274543626</t>
  </si>
  <si>
    <t>87-92-0442</t>
  </si>
  <si>
    <t>Шахматная</t>
  </si>
  <si>
    <t>7/+</t>
  </si>
  <si>
    <t>84440</t>
  </si>
  <si>
    <t>meleagris</t>
  </si>
  <si>
    <t>8719274543640</t>
  </si>
  <si>
    <t>87-92-0443</t>
  </si>
  <si>
    <t>Alba</t>
  </si>
  <si>
    <t>84435</t>
  </si>
  <si>
    <t>8719474816537</t>
  </si>
  <si>
    <t>87-92-0444</t>
  </si>
  <si>
    <t>Persica</t>
  </si>
  <si>
    <t>84445</t>
  </si>
  <si>
    <t>8719274543657</t>
  </si>
  <si>
    <t>87-92-0445</t>
  </si>
  <si>
    <t>бледноцветковая</t>
  </si>
  <si>
    <t>84450</t>
  </si>
  <si>
    <t>pallidiflora</t>
  </si>
  <si>
    <t>8719474816544</t>
  </si>
  <si>
    <t>87-92-0446</t>
  </si>
  <si>
    <t>Ува- вульпис</t>
  </si>
  <si>
    <t>84460</t>
  </si>
  <si>
    <t>Uva-vulpis</t>
  </si>
  <si>
    <t>8719274543664</t>
  </si>
  <si>
    <t>87-92-0447</t>
  </si>
  <si>
    <t>Подснежник</t>
  </si>
  <si>
    <t>Элвиса</t>
  </si>
  <si>
    <t>84465</t>
  </si>
  <si>
    <t>Galanthus</t>
  </si>
  <si>
    <t>elwesii</t>
  </si>
  <si>
    <t>8719274543688</t>
  </si>
  <si>
    <t>87-92-0448</t>
  </si>
  <si>
    <t>снежный</t>
  </si>
  <si>
    <t>Flore Pleno</t>
  </si>
  <si>
    <t>84470</t>
  </si>
  <si>
    <t>nivalis</t>
  </si>
  <si>
    <t>8719274543695</t>
  </si>
  <si>
    <t>87-92-0449</t>
  </si>
  <si>
    <t>Ифейон</t>
  </si>
  <si>
    <t>Одноцветковый</t>
  </si>
  <si>
    <t>Wisley Blue</t>
  </si>
  <si>
    <t>4/5</t>
  </si>
  <si>
    <t>84505</t>
  </si>
  <si>
    <t>Ipheion</t>
  </si>
  <si>
    <t>uniflorum</t>
  </si>
  <si>
    <t>8719274543701</t>
  </si>
  <si>
    <t>87-92-0450</t>
  </si>
  <si>
    <t>Глориоза</t>
  </si>
  <si>
    <t>Ротшильда</t>
  </si>
  <si>
    <t>15/20</t>
  </si>
  <si>
    <t>84475</t>
  </si>
  <si>
    <t>Gloriosa</t>
  </si>
  <si>
    <t>rothschildiana</t>
  </si>
  <si>
    <t>8719274543671</t>
  </si>
  <si>
    <t>87-92-0451</t>
  </si>
  <si>
    <t>Гиацинтоидес</t>
  </si>
  <si>
    <t>испанский</t>
  </si>
  <si>
    <t>Blue</t>
  </si>
  <si>
    <t>84480</t>
  </si>
  <si>
    <t>Hyacinthoides</t>
  </si>
  <si>
    <t>hispanica</t>
  </si>
  <si>
    <t>8719274543718</t>
  </si>
  <si>
    <t>87-92-0452</t>
  </si>
  <si>
    <t>Rose</t>
  </si>
  <si>
    <t>84490</t>
  </si>
  <si>
    <t>8719274543725</t>
  </si>
  <si>
    <t>87-92-0453</t>
  </si>
  <si>
    <t>84495</t>
  </si>
  <si>
    <t>8719274543732</t>
  </si>
  <si>
    <t>87-92-0454</t>
  </si>
  <si>
    <t>84500</t>
  </si>
  <si>
    <t>8719274543749</t>
  </si>
  <si>
    <t>87-92-0455</t>
  </si>
  <si>
    <t>неописанный</t>
  </si>
  <si>
    <t xml:space="preserve">Blue </t>
  </si>
  <si>
    <t>84485</t>
  </si>
  <si>
    <t>non-scripta</t>
  </si>
  <si>
    <t>8720143937200</t>
  </si>
  <si>
    <t>87-92-0456</t>
  </si>
  <si>
    <t>Ирис</t>
  </si>
  <si>
    <t>Дэнфорда</t>
  </si>
  <si>
    <t>84530</t>
  </si>
  <si>
    <t>Iris</t>
  </si>
  <si>
    <t>danfordiae</t>
  </si>
  <si>
    <t>8719274543756</t>
  </si>
  <si>
    <t>87-92-0457</t>
  </si>
  <si>
    <t>Голландский</t>
  </si>
  <si>
    <t>Black Beauty</t>
  </si>
  <si>
    <t>84510</t>
  </si>
  <si>
    <t>Hollandica</t>
  </si>
  <si>
    <t>8719274543787</t>
  </si>
  <si>
    <t>87-92-0458</t>
  </si>
  <si>
    <t>Blue Magic</t>
  </si>
  <si>
    <t>84520</t>
  </si>
  <si>
    <t>8719274543794</t>
  </si>
  <si>
    <t>87-92-0459</t>
  </si>
  <si>
    <t>Crown Jewel</t>
  </si>
  <si>
    <t>84525</t>
  </si>
  <si>
    <t>8719274543800</t>
  </si>
  <si>
    <t>87-92-0460</t>
  </si>
  <si>
    <t>84540</t>
  </si>
  <si>
    <t>8719274543824</t>
  </si>
  <si>
    <t>87-92-0461</t>
  </si>
  <si>
    <t>Surprise</t>
  </si>
  <si>
    <t>84545</t>
  </si>
  <si>
    <t>8719274543831</t>
  </si>
  <si>
    <t>87-92-0462</t>
  </si>
  <si>
    <t>White Magic</t>
  </si>
  <si>
    <t>84550</t>
  </si>
  <si>
    <t>8719274543848</t>
  </si>
  <si>
    <t>87-92-0463</t>
  </si>
  <si>
    <t>Yellow-White</t>
  </si>
  <si>
    <t>84555</t>
  </si>
  <si>
    <t>8719274543817</t>
  </si>
  <si>
    <t>87-92-0464</t>
  </si>
  <si>
    <t>84570</t>
  </si>
  <si>
    <t>8719274543855</t>
  </si>
  <si>
    <t>87-92-0465</t>
  </si>
  <si>
    <t>сетчатый</t>
  </si>
  <si>
    <t>84515</t>
  </si>
  <si>
    <t>reticulata</t>
  </si>
  <si>
    <t>8719274543770</t>
  </si>
  <si>
    <t>87-92-0466</t>
  </si>
  <si>
    <t xml:space="preserve">Katharina Hodgkin </t>
  </si>
  <si>
    <t>84560</t>
  </si>
  <si>
    <t>8720143937217</t>
  </si>
  <si>
    <t>87-92-0467</t>
  </si>
  <si>
    <t>Purple Hill</t>
  </si>
  <si>
    <t>84535</t>
  </si>
  <si>
    <t>87-92-0468</t>
  </si>
  <si>
    <t>84565</t>
  </si>
  <si>
    <t>8719274543763</t>
  </si>
  <si>
    <t>87-92-0469</t>
  </si>
  <si>
    <t>Иксия</t>
  </si>
  <si>
    <t>84575</t>
  </si>
  <si>
    <t>Ixia</t>
  </si>
  <si>
    <t>8719274543862</t>
  </si>
  <si>
    <t>87-92-0470</t>
  </si>
  <si>
    <t>Белоцветник</t>
  </si>
  <si>
    <t>Летний</t>
  </si>
  <si>
    <t>10/+</t>
  </si>
  <si>
    <t>84580</t>
  </si>
  <si>
    <t>Leucojum</t>
  </si>
  <si>
    <t>aestivum</t>
  </si>
  <si>
    <t>8719274543879</t>
  </si>
  <si>
    <t>87-92-0471</t>
  </si>
  <si>
    <t>84585</t>
  </si>
  <si>
    <t>vernum</t>
  </si>
  <si>
    <t>87-92-0472</t>
  </si>
  <si>
    <t>Лилия</t>
  </si>
  <si>
    <t>Азиатская</t>
  </si>
  <si>
    <t>Orange</t>
  </si>
  <si>
    <t>84595</t>
  </si>
  <si>
    <t>Lilium</t>
  </si>
  <si>
    <t>Asiatic</t>
  </si>
  <si>
    <t>87-92-0473</t>
  </si>
  <si>
    <t>84600</t>
  </si>
  <si>
    <t>87-92-0474</t>
  </si>
  <si>
    <t>Salmon</t>
  </si>
  <si>
    <t>84605</t>
  </si>
  <si>
    <t>87-92-0475</t>
  </si>
  <si>
    <t>84620</t>
  </si>
  <si>
    <t>87-92-0476</t>
  </si>
  <si>
    <t>кандидум</t>
  </si>
  <si>
    <t>20/24</t>
  </si>
  <si>
    <t>84590</t>
  </si>
  <si>
    <t>candidum</t>
  </si>
  <si>
    <t>87-92-0477</t>
  </si>
  <si>
    <t>Восточная</t>
  </si>
  <si>
    <t xml:space="preserve">Siberica </t>
  </si>
  <si>
    <t>84610</t>
  </si>
  <si>
    <t>Oriental</t>
  </si>
  <si>
    <t>8720143937224</t>
  </si>
  <si>
    <t>87-92-0478</t>
  </si>
  <si>
    <t>Stargazer</t>
  </si>
  <si>
    <t>84615</t>
  </si>
  <si>
    <t>87-92-0479</t>
  </si>
  <si>
    <t>Мускари/Гадючий лук/Мышинный гиацинт</t>
  </si>
  <si>
    <t>Армянский</t>
  </si>
  <si>
    <t>84625</t>
  </si>
  <si>
    <t>Muscari</t>
  </si>
  <si>
    <t xml:space="preserve">armeniacum  </t>
  </si>
  <si>
    <t>8719274543947</t>
  </si>
  <si>
    <t>87-92-0480</t>
  </si>
  <si>
    <t>84630</t>
  </si>
  <si>
    <t>8719274543954</t>
  </si>
  <si>
    <t>87-92-0481</t>
  </si>
  <si>
    <t>84635</t>
  </si>
  <si>
    <t xml:space="preserve">azureum </t>
  </si>
  <si>
    <t>8719274543961</t>
  </si>
  <si>
    <t>87-92-0482</t>
  </si>
  <si>
    <t>Хохлатый</t>
  </si>
  <si>
    <t>Plumosum</t>
  </si>
  <si>
    <t>84660</t>
  </si>
  <si>
    <t>сomosum</t>
  </si>
  <si>
    <t>8719274543978</t>
  </si>
  <si>
    <t>87-92-0483</t>
  </si>
  <si>
    <t>Golden Fragrance</t>
  </si>
  <si>
    <t>84640</t>
  </si>
  <si>
    <t>8719274543985</t>
  </si>
  <si>
    <t>87-92-0484</t>
  </si>
  <si>
    <t>Латифолиум</t>
  </si>
  <si>
    <t>84645</t>
  </si>
  <si>
    <t>latifolium</t>
  </si>
  <si>
    <t>8719274543992</t>
  </si>
  <si>
    <t>87-92-0485</t>
  </si>
  <si>
    <t xml:space="preserve">Pink Sunrise </t>
  </si>
  <si>
    <t>84655</t>
  </si>
  <si>
    <t>87-92-0486</t>
  </si>
  <si>
    <t>84665</t>
  </si>
  <si>
    <t>8719274544012</t>
  </si>
  <si>
    <t>87-92-0487</t>
  </si>
  <si>
    <t>84650</t>
  </si>
  <si>
    <t>8720143937439</t>
  </si>
  <si>
    <t>87-92-0488</t>
  </si>
  <si>
    <t>Нектароскордум</t>
  </si>
  <si>
    <t>Сицилийский</t>
  </si>
  <si>
    <t>Bulgaricum</t>
  </si>
  <si>
    <t>84670</t>
  </si>
  <si>
    <t>Nectaroscordum</t>
  </si>
  <si>
    <t>siculum</t>
  </si>
  <si>
    <t>8719274544029</t>
  </si>
  <si>
    <t>87-92-0489</t>
  </si>
  <si>
    <t>Птицемлечник/Орнитолагум</t>
  </si>
  <si>
    <t>поникший</t>
  </si>
  <si>
    <t>84675</t>
  </si>
  <si>
    <t>Ornithogalum</t>
  </si>
  <si>
    <t>nutans</t>
  </si>
  <si>
    <t>8719274544036</t>
  </si>
  <si>
    <t>87-92-0490</t>
  </si>
  <si>
    <t>Кислица</t>
  </si>
  <si>
    <t>Железистолистная</t>
  </si>
  <si>
    <t>6/+</t>
  </si>
  <si>
    <t>84680</t>
  </si>
  <si>
    <t>Oxalis</t>
  </si>
  <si>
    <t>adenophylla</t>
  </si>
  <si>
    <t>8719274544043</t>
  </si>
  <si>
    <t>87-92-0491</t>
  </si>
  <si>
    <t>четырёхлистная</t>
  </si>
  <si>
    <t>84685</t>
  </si>
  <si>
    <t>deppei</t>
  </si>
  <si>
    <t>87-92-0492</t>
  </si>
  <si>
    <t>разноцветная</t>
  </si>
  <si>
    <t>84690</t>
  </si>
  <si>
    <t>versicolor</t>
  </si>
  <si>
    <t>8719474810078</t>
  </si>
  <si>
    <t>87-92-0493</t>
  </si>
  <si>
    <t>Пушкиния</t>
  </si>
  <si>
    <t>пролесковидная</t>
  </si>
  <si>
    <t>84695</t>
  </si>
  <si>
    <t>Puschkinia</t>
  </si>
  <si>
    <t>scilloides var libanotica</t>
  </si>
  <si>
    <t>8719274544050</t>
  </si>
  <si>
    <t>87-92-0494</t>
  </si>
  <si>
    <t>Пролеска/Сцилла</t>
  </si>
  <si>
    <t>Сибирская</t>
  </si>
  <si>
    <t>84740</t>
  </si>
  <si>
    <t>Scilla</t>
  </si>
  <si>
    <t>Siberica</t>
  </si>
  <si>
    <t>8719274544142</t>
  </si>
  <si>
    <t>87-92-0495</t>
  </si>
  <si>
    <t xml:space="preserve">Alba          </t>
  </si>
  <si>
    <t>84745</t>
  </si>
  <si>
    <t>8719274544159</t>
  </si>
  <si>
    <t>87-92-0496</t>
  </si>
  <si>
    <t>Двулистная</t>
  </si>
  <si>
    <t>Rosea</t>
  </si>
  <si>
    <t>84735</t>
  </si>
  <si>
    <t>bifolia</t>
  </si>
  <si>
    <t>87-92-0497</t>
  </si>
  <si>
    <t>Спараксис</t>
  </si>
  <si>
    <t>84755</t>
  </si>
  <si>
    <t>Sparaxis</t>
  </si>
  <si>
    <t>8719274544166</t>
  </si>
  <si>
    <t>87-92-0498</t>
  </si>
  <si>
    <t>Трителейя</t>
  </si>
  <si>
    <t>рыхлая</t>
  </si>
  <si>
    <t>Queen Fabiola</t>
  </si>
  <si>
    <t>84760</t>
  </si>
  <si>
    <t>Triteleia</t>
  </si>
  <si>
    <t>laxa</t>
  </si>
  <si>
    <t>8719274544999</t>
  </si>
  <si>
    <t>87-92-0499</t>
  </si>
  <si>
    <t>Зантедеския</t>
  </si>
  <si>
    <t>эфиопская</t>
  </si>
  <si>
    <t>18/20</t>
  </si>
  <si>
    <t>84765</t>
  </si>
  <si>
    <t>Zantedeschia</t>
  </si>
  <si>
    <t>aetiopica</t>
  </si>
  <si>
    <t>8719274545002</t>
  </si>
  <si>
    <t>87-92-0500</t>
  </si>
  <si>
    <t>Малая упаковка XXL</t>
  </si>
  <si>
    <t xml:space="preserve"> 60/40/25 см</t>
  </si>
  <si>
    <t>87-92-0501</t>
  </si>
  <si>
    <t>Azureum</t>
  </si>
  <si>
    <t>30</t>
  </si>
  <si>
    <t>87-92-0502</t>
  </si>
  <si>
    <t>87-92-0503</t>
  </si>
  <si>
    <t>87-92-0504</t>
  </si>
  <si>
    <t>8719075297445</t>
  </si>
  <si>
    <t>87-92-0505</t>
  </si>
  <si>
    <t>8718036503748</t>
  </si>
  <si>
    <t>87-92-0506</t>
  </si>
  <si>
    <t>50</t>
  </si>
  <si>
    <t>Sphaerocephalon</t>
  </si>
  <si>
    <t>87-92-0507</t>
  </si>
  <si>
    <t>100</t>
  </si>
  <si>
    <t>8718036503724</t>
  </si>
  <si>
    <t>87-92-0508</t>
  </si>
  <si>
    <t>8718036503731</t>
  </si>
  <si>
    <t>87-92-0509</t>
  </si>
  <si>
    <t>Хионодокса</t>
  </si>
  <si>
    <t>Chionodoxa</t>
  </si>
  <si>
    <t>8720143937538</t>
  </si>
  <si>
    <t>87-92-0510</t>
  </si>
  <si>
    <t>87-92-0511</t>
  </si>
  <si>
    <t>8718036503762</t>
  </si>
  <si>
    <t>87-92-0512</t>
  </si>
  <si>
    <t>87-92-0513</t>
  </si>
  <si>
    <t>Jeanne D'Arc</t>
  </si>
  <si>
    <t>87-92-0514</t>
  </si>
  <si>
    <t>87-92-0515</t>
  </si>
  <si>
    <t>Species</t>
  </si>
  <si>
    <t>87-92-0516</t>
  </si>
  <si>
    <t>87-92-0517</t>
  </si>
  <si>
    <t>Посевной</t>
  </si>
  <si>
    <t>Safraan</t>
  </si>
  <si>
    <t>25</t>
  </si>
  <si>
    <t>sativus</t>
  </si>
  <si>
    <t>8720143937460</t>
  </si>
  <si>
    <t>87-92-0518</t>
  </si>
  <si>
    <t xml:space="preserve">Цикламен </t>
  </si>
  <si>
    <t>косский</t>
  </si>
  <si>
    <t>Cyclamen</t>
  </si>
  <si>
    <t>coum</t>
  </si>
  <si>
    <t>8718036503779</t>
  </si>
  <si>
    <t>87-92-0519</t>
  </si>
  <si>
    <t>Весенник</t>
  </si>
  <si>
    <t>зимующий</t>
  </si>
  <si>
    <t>Eranthis</t>
  </si>
  <si>
    <t>hyemalis</t>
  </si>
  <si>
    <t>87-92-0520</t>
  </si>
  <si>
    <t>Эремурус</t>
  </si>
  <si>
    <t>Eremerus</t>
  </si>
  <si>
    <t>87-92-0521</t>
  </si>
  <si>
    <t>40</t>
  </si>
  <si>
    <t>87-92-0522</t>
  </si>
  <si>
    <t>8719075299463</t>
  </si>
  <si>
    <t>87-92-0523</t>
  </si>
  <si>
    <t>87-92-0524</t>
  </si>
  <si>
    <t>87-92-0525</t>
  </si>
  <si>
    <t>икарийский</t>
  </si>
  <si>
    <t>ikariae</t>
  </si>
  <si>
    <t>8718036503793</t>
  </si>
  <si>
    <t>87-92-0526</t>
  </si>
  <si>
    <t>8719075299487</t>
  </si>
  <si>
    <t>87-92-0527</t>
  </si>
  <si>
    <t>8719075299494</t>
  </si>
  <si>
    <t>87-92-0528</t>
  </si>
  <si>
    <t>8719075299500</t>
  </si>
  <si>
    <t>87-92-0529</t>
  </si>
  <si>
    <t>Crave the Wave</t>
  </si>
  <si>
    <t>12</t>
  </si>
  <si>
    <t>8718036503809</t>
  </si>
  <si>
    <t>87-92-0530</t>
  </si>
  <si>
    <t>Diamonds and Pearls</t>
  </si>
  <si>
    <t>8718036503823</t>
  </si>
  <si>
    <t>87-92-0531</t>
  </si>
  <si>
    <t>87-92-0532</t>
  </si>
  <si>
    <t>87-92-0533</t>
  </si>
  <si>
    <t>87-92-0534</t>
  </si>
  <si>
    <t>87-92-0535</t>
  </si>
  <si>
    <t>Агапантус</t>
  </si>
  <si>
    <t>Бродиэя</t>
  </si>
  <si>
    <t>Agapanthus</t>
  </si>
  <si>
    <t>brodiaea</t>
  </si>
  <si>
    <t>8718036503830</t>
  </si>
  <si>
    <t>87-92-0536</t>
  </si>
  <si>
    <t>8718036503847</t>
  </si>
  <si>
    <t>87-92-0537</t>
  </si>
  <si>
    <t>8718036503854</t>
  </si>
  <si>
    <t>87-92-0538</t>
  </si>
  <si>
    <t>Acropolis</t>
  </si>
  <si>
    <t>87-92-0539</t>
  </si>
  <si>
    <t>Cheerfulness</t>
  </si>
  <si>
    <t>87-92-0540</t>
  </si>
  <si>
    <t>87-92-0541</t>
  </si>
  <si>
    <t>87-92-0542</t>
  </si>
  <si>
    <t>8720143937484</t>
  </si>
  <si>
    <t>87-92-0543</t>
  </si>
  <si>
    <t>Martinette</t>
  </si>
  <si>
    <t>87-92-0544</t>
  </si>
  <si>
    <t>87-92-0545</t>
  </si>
  <si>
    <t>Pink Charm</t>
  </si>
  <si>
    <t>87-92-0546</t>
  </si>
  <si>
    <t>Prof Einstein</t>
  </si>
  <si>
    <t>87-92-0547</t>
  </si>
  <si>
    <t>8718036503915</t>
  </si>
  <si>
    <t>87-92-0548</t>
  </si>
  <si>
    <t>Red Devon</t>
  </si>
  <si>
    <t>87-92-0549</t>
  </si>
  <si>
    <t>87-92-0550</t>
  </si>
  <si>
    <t>8718036503885</t>
  </si>
  <si>
    <t>87-92-0551</t>
  </si>
  <si>
    <t>87-92-0552</t>
  </si>
  <si>
    <t>Dutchmaster</t>
  </si>
  <si>
    <t>8718036503892</t>
  </si>
  <si>
    <t>87-92-0553</t>
  </si>
  <si>
    <t>8720143937477</t>
  </si>
  <si>
    <t>87-92-0554</t>
  </si>
  <si>
    <t>Нарцисс (микс сортов)</t>
  </si>
  <si>
    <t>Dutch Sensation</t>
  </si>
  <si>
    <t>87-92-0555</t>
  </si>
  <si>
    <t>8718036503908</t>
  </si>
  <si>
    <t>87-92-0556</t>
  </si>
  <si>
    <t>Mount Hood</t>
  </si>
  <si>
    <t>87-92-0557</t>
  </si>
  <si>
    <t>8718036503878</t>
  </si>
  <si>
    <t>87-92-0558</t>
  </si>
  <si>
    <t>87-92-0559</t>
  </si>
  <si>
    <t>Browning</t>
  </si>
  <si>
    <t>87-92-0560</t>
  </si>
  <si>
    <t>87-92-0561</t>
  </si>
  <si>
    <t>87-92-0562</t>
  </si>
  <si>
    <t>87-92-0563</t>
  </si>
  <si>
    <t>Orange van Eijk</t>
  </si>
  <si>
    <t>87-92-0564</t>
  </si>
  <si>
    <t>87-92-0565</t>
  </si>
  <si>
    <t>Toronto</t>
  </si>
  <si>
    <t>87-92-0566</t>
  </si>
  <si>
    <t>8718036503953</t>
  </si>
  <si>
    <t>87-92-0567</t>
  </si>
  <si>
    <t>Colour Circus</t>
  </si>
  <si>
    <t>87-92-0568</t>
  </si>
  <si>
    <t>87-92-0569</t>
  </si>
  <si>
    <t>8719075299524</t>
  </si>
  <si>
    <t>87-92-0570</t>
  </si>
  <si>
    <t>Magic Mystic</t>
  </si>
  <si>
    <t>87-92-0571</t>
  </si>
  <si>
    <t>8719075299555</t>
  </si>
  <si>
    <t>87-92-0572</t>
  </si>
  <si>
    <t>Sunlover</t>
  </si>
  <si>
    <t>87-92-0573</t>
  </si>
  <si>
    <t>8718036503960</t>
  </si>
  <si>
    <t>87-92-0574</t>
  </si>
  <si>
    <t>87-92-0575</t>
  </si>
  <si>
    <t>8718036503977</t>
  </si>
  <si>
    <t>87-92-0576</t>
  </si>
  <si>
    <t>Graaf Floris</t>
  </si>
  <si>
    <t>87-92-0577</t>
  </si>
  <si>
    <t>Claudia</t>
  </si>
  <si>
    <t>87-92-0578</t>
  </si>
  <si>
    <t>8718036503984</t>
  </si>
  <si>
    <t>87-92-0579</t>
  </si>
  <si>
    <t>Bordeaux</t>
  </si>
  <si>
    <t>8720143937491</t>
  </si>
  <si>
    <t>87-92-0580</t>
  </si>
  <si>
    <t>87-92-0581</t>
  </si>
  <si>
    <t>87-92-0582</t>
  </si>
  <si>
    <t>87-92-0583</t>
  </si>
  <si>
    <t>8718036503946</t>
  </si>
  <si>
    <t>87-92-0584</t>
  </si>
  <si>
    <t>8718036503991</t>
  </si>
  <si>
    <t>87-92-0585</t>
  </si>
  <si>
    <t>87-92-0586</t>
  </si>
  <si>
    <t>Zwanenburg</t>
  </si>
  <si>
    <t xml:space="preserve">praestans </t>
  </si>
  <si>
    <t>87-92-0587</t>
  </si>
  <si>
    <t>8718036504011</t>
  </si>
  <si>
    <t>87-92-0588</t>
  </si>
  <si>
    <t>87-92-0589</t>
  </si>
  <si>
    <t>87-92-0590</t>
  </si>
  <si>
    <t>Banja Luka</t>
  </si>
  <si>
    <t>87-92-0591</t>
  </si>
  <si>
    <t>8718036504028</t>
  </si>
  <si>
    <t>87-92-0592</t>
  </si>
  <si>
    <t>87-92-0593</t>
  </si>
  <si>
    <t xml:space="preserve">Triumph </t>
  </si>
  <si>
    <t>87-92-0594</t>
  </si>
  <si>
    <t>8718036504035</t>
  </si>
  <si>
    <t>87-92-0595</t>
  </si>
  <si>
    <t>Orange King</t>
  </si>
  <si>
    <t>87-92-0596</t>
  </si>
  <si>
    <t>8718036504059</t>
  </si>
  <si>
    <t>87-92-0597</t>
  </si>
  <si>
    <t>single late</t>
  </si>
  <si>
    <t>8718036504004</t>
  </si>
  <si>
    <t>87-92-0598</t>
  </si>
  <si>
    <t>Rembrandt Mix</t>
  </si>
  <si>
    <t>8718036503939</t>
  </si>
  <si>
    <t>87-92-0599</t>
  </si>
  <si>
    <t>Red Impression</t>
  </si>
  <si>
    <t>8718036504066</t>
  </si>
  <si>
    <t>87-92-0600</t>
  </si>
  <si>
    <t>Remise</t>
  </si>
  <si>
    <t>8719075299517</t>
  </si>
  <si>
    <t>87-92-0601</t>
  </si>
  <si>
    <t>87-92-0602</t>
  </si>
  <si>
    <t>Spring Sunset</t>
  </si>
  <si>
    <t>87-92-0603</t>
  </si>
  <si>
    <t>Twinkling</t>
  </si>
  <si>
    <t>87-92-0604</t>
  </si>
  <si>
    <t>White Dream</t>
  </si>
  <si>
    <t>8718036504073</t>
  </si>
  <si>
    <t>87-92-0605</t>
  </si>
  <si>
    <t>87-92-0606</t>
  </si>
  <si>
    <t>Rainbow Park</t>
  </si>
  <si>
    <t>87-92-0607</t>
  </si>
  <si>
    <t>87-92-0608</t>
  </si>
  <si>
    <t>Flower Parade</t>
  </si>
  <si>
    <t>8719075299548</t>
  </si>
  <si>
    <t>87-92-0609</t>
  </si>
  <si>
    <t>8719075299531</t>
  </si>
  <si>
    <t>87-92-0610</t>
  </si>
  <si>
    <t>Тюльпаны и нарциссы микс</t>
  </si>
  <si>
    <t>White Valley</t>
  </si>
  <si>
    <t>87-92-0611</t>
  </si>
  <si>
    <t>Robin Hood</t>
  </si>
  <si>
    <t>87-92-0612</t>
  </si>
  <si>
    <t>Willem Tell</t>
  </si>
  <si>
    <t>87-92-0613</t>
  </si>
  <si>
    <t>Fairy Tale</t>
  </si>
  <si>
    <t>8720143937514</t>
  </si>
  <si>
    <t>87-92-0614</t>
  </si>
  <si>
    <t>Golden Morning</t>
  </si>
  <si>
    <t>8720143937521</t>
  </si>
  <si>
    <t>87-92-0615</t>
  </si>
  <si>
    <t>Milkshake</t>
  </si>
  <si>
    <t>87-92-0616</t>
  </si>
  <si>
    <t>Moonlight</t>
  </si>
  <si>
    <t>8720143937507</t>
  </si>
  <si>
    <t>87-92-0617</t>
  </si>
  <si>
    <t>Малая упаковка Малобюджетная серия</t>
  </si>
  <si>
    <t>30000</t>
  </si>
  <si>
    <t xml:space="preserve">Allium </t>
  </si>
  <si>
    <t>8718036003644</t>
  </si>
  <si>
    <t>87-92-0618</t>
  </si>
  <si>
    <t>30005</t>
  </si>
  <si>
    <t>8720143933219</t>
  </si>
  <si>
    <t>87-92-0619</t>
  </si>
  <si>
    <t>30010</t>
  </si>
  <si>
    <t>oreophilum</t>
  </si>
  <si>
    <t>8720143937729</t>
  </si>
  <si>
    <t>87-92-0620</t>
  </si>
  <si>
    <t>Люцилии</t>
  </si>
  <si>
    <t>30020</t>
  </si>
  <si>
    <t xml:space="preserve">Chionodoxa </t>
  </si>
  <si>
    <t>luciliae</t>
  </si>
  <si>
    <t>8718036003699</t>
  </si>
  <si>
    <t>87-92-0621</t>
  </si>
  <si>
    <t>30025</t>
  </si>
  <si>
    <t xml:space="preserve">Crocus </t>
  </si>
  <si>
    <t>8720143937552</t>
  </si>
  <si>
    <t>87-92-0622</t>
  </si>
  <si>
    <t>30030</t>
  </si>
  <si>
    <t>8720143933226</t>
  </si>
  <si>
    <t>87-92-0623</t>
  </si>
  <si>
    <t>8</t>
  </si>
  <si>
    <t>30035</t>
  </si>
  <si>
    <t xml:space="preserve">Freesia </t>
  </si>
  <si>
    <t>8720143931437</t>
  </si>
  <si>
    <t>87-92-0624</t>
  </si>
  <si>
    <t>30040</t>
  </si>
  <si>
    <t>8720143937569</t>
  </si>
  <si>
    <t>87-92-0625</t>
  </si>
  <si>
    <t>30045</t>
  </si>
  <si>
    <t xml:space="preserve">Hyacint </t>
  </si>
  <si>
    <t>8718036003682</t>
  </si>
  <si>
    <t>87-92-0626</t>
  </si>
  <si>
    <t>30050</t>
  </si>
  <si>
    <t>8720143933233</t>
  </si>
  <si>
    <t>87-92-0627</t>
  </si>
  <si>
    <t>30055</t>
  </si>
  <si>
    <t>8720143933264</t>
  </si>
  <si>
    <t>87-92-0628</t>
  </si>
  <si>
    <t>30060</t>
  </si>
  <si>
    <t xml:space="preserve">Iris </t>
  </si>
  <si>
    <t xml:space="preserve">Hollandica </t>
  </si>
  <si>
    <t>8720143933271</t>
  </si>
  <si>
    <t>87-92-0629</t>
  </si>
  <si>
    <t>30065</t>
  </si>
  <si>
    <t xml:space="preserve">Leucojum </t>
  </si>
  <si>
    <t>8720143937545</t>
  </si>
  <si>
    <t>87-92-0630</t>
  </si>
  <si>
    <t>30070</t>
  </si>
  <si>
    <t xml:space="preserve">Muscari </t>
  </si>
  <si>
    <t>armeniacum</t>
  </si>
  <si>
    <t>8718036003705</t>
  </si>
  <si>
    <t>87-92-0631</t>
  </si>
  <si>
    <t>30100</t>
  </si>
  <si>
    <t xml:space="preserve">Narcissus </t>
  </si>
  <si>
    <t>8720143937576</t>
  </si>
  <si>
    <t>87-92-0632</t>
  </si>
  <si>
    <t>Flower Record</t>
  </si>
  <si>
    <t>30085</t>
  </si>
  <si>
    <t>Large Flowering</t>
  </si>
  <si>
    <t>8720143937583</t>
  </si>
  <si>
    <t>87-92-0633</t>
  </si>
  <si>
    <t>30080</t>
  </si>
  <si>
    <t>8720143937590</t>
  </si>
  <si>
    <t>87-92-0634</t>
  </si>
  <si>
    <t>30075</t>
  </si>
  <si>
    <t>8718036003729</t>
  </si>
  <si>
    <t>87-92-0635</t>
  </si>
  <si>
    <t>30090</t>
  </si>
  <si>
    <t>8718036003736</t>
  </si>
  <si>
    <t>87-92-0636</t>
  </si>
  <si>
    <t>30105</t>
  </si>
  <si>
    <t>8718036003743</t>
  </si>
  <si>
    <t>87-92-0637</t>
  </si>
  <si>
    <t>30095</t>
  </si>
  <si>
    <t>8718036003750</t>
  </si>
  <si>
    <t>87-92-0638</t>
  </si>
  <si>
    <t>30110</t>
  </si>
  <si>
    <t>8720143937606</t>
  </si>
  <si>
    <t>87-92-0639</t>
  </si>
  <si>
    <t>30115</t>
  </si>
  <si>
    <t>8720143933301</t>
  </si>
  <si>
    <t>87-92-0640</t>
  </si>
  <si>
    <t>30120</t>
  </si>
  <si>
    <t xml:space="preserve">Puschkinia </t>
  </si>
  <si>
    <t>8720143937613</t>
  </si>
  <si>
    <t>87-92-0641</t>
  </si>
  <si>
    <t>30180</t>
  </si>
  <si>
    <t>8720143937620</t>
  </si>
  <si>
    <t>87-92-0642</t>
  </si>
  <si>
    <t>Seadov</t>
  </si>
  <si>
    <t>30170</t>
  </si>
  <si>
    <t>8720143937637</t>
  </si>
  <si>
    <t>87-92-0643</t>
  </si>
  <si>
    <t>Royal Virgin</t>
  </si>
  <si>
    <t>30165</t>
  </si>
  <si>
    <t>8720143937644</t>
  </si>
  <si>
    <t>87-92-0644</t>
  </si>
  <si>
    <t>Leen van der Mark</t>
  </si>
  <si>
    <t>30140</t>
  </si>
  <si>
    <t>8720143937651</t>
  </si>
  <si>
    <t>87-92-0645</t>
  </si>
  <si>
    <t>Denmark</t>
  </si>
  <si>
    <t>30125</t>
  </si>
  <si>
    <t>8720143937668</t>
  </si>
  <si>
    <t>87-92-0646</t>
  </si>
  <si>
    <t>Synaeda Amor</t>
  </si>
  <si>
    <t>30185</t>
  </si>
  <si>
    <t>8720143937675</t>
  </si>
  <si>
    <t>87-92-0647</t>
  </si>
  <si>
    <t>30145</t>
  </si>
  <si>
    <t>8720143937682</t>
  </si>
  <si>
    <t>87-92-0648</t>
  </si>
  <si>
    <t>Простой Ранний</t>
  </si>
  <si>
    <t>30155</t>
  </si>
  <si>
    <t>Single Early</t>
  </si>
  <si>
    <t>8720143933400</t>
  </si>
  <si>
    <t>87-92-0649</t>
  </si>
  <si>
    <t>Van Eijk</t>
  </si>
  <si>
    <t>30195</t>
  </si>
  <si>
    <t>8720143933325</t>
  </si>
  <si>
    <t>87-92-0650</t>
  </si>
  <si>
    <t>Ronaldo</t>
  </si>
  <si>
    <t>30160</t>
  </si>
  <si>
    <t>8720143937699</t>
  </si>
  <si>
    <t>87-92-0651</t>
  </si>
  <si>
    <t>Fun Colours</t>
  </si>
  <si>
    <t>30135</t>
  </si>
  <si>
    <t>8720143937705</t>
  </si>
  <si>
    <t>87-92-0652</t>
  </si>
  <si>
    <t>30150</t>
  </si>
  <si>
    <t>8720143937712</t>
  </si>
  <si>
    <t>87-92-0653</t>
  </si>
  <si>
    <t>30130</t>
  </si>
  <si>
    <t>8720143933394</t>
  </si>
  <si>
    <t>87-92-0654</t>
  </si>
  <si>
    <t>30190</t>
  </si>
  <si>
    <t>8720143933356</t>
  </si>
  <si>
    <t>87-92-0655</t>
  </si>
  <si>
    <t>30175</t>
  </si>
  <si>
    <t>8720143933431</t>
  </si>
  <si>
    <t>87-92-0656</t>
  </si>
  <si>
    <t>Малая упаковка (сетки)</t>
  </si>
  <si>
    <t>87-92-0657</t>
  </si>
  <si>
    <t>87-92-0658</t>
  </si>
  <si>
    <t>87-92-0659</t>
  </si>
  <si>
    <t>87-92-0660</t>
  </si>
  <si>
    <t>87-92-0661</t>
  </si>
  <si>
    <t>87-92-0001</t>
  </si>
  <si>
    <t>Tulipa Double Early</t>
  </si>
  <si>
    <t xml:space="preserve">60/40/15 см </t>
  </si>
  <si>
    <t>87-92-0002</t>
  </si>
  <si>
    <t>Tulipa Kaufmannia</t>
  </si>
  <si>
    <t>19005</t>
  </si>
  <si>
    <t>Kaufmannia</t>
  </si>
  <si>
    <t>Scarlet baby</t>
  </si>
  <si>
    <t>Johan Straus</t>
  </si>
  <si>
    <t>87-92-0003</t>
  </si>
  <si>
    <t>Tulipa Triumph А</t>
  </si>
  <si>
    <t>19010</t>
  </si>
  <si>
    <t>87-92-0004</t>
  </si>
  <si>
    <t>Tulipa Triumph B</t>
  </si>
  <si>
    <t>19015</t>
  </si>
  <si>
    <t>87-92-0005</t>
  </si>
  <si>
    <t>Tulipa Triumph C</t>
  </si>
  <si>
    <t>19020</t>
  </si>
  <si>
    <t>Cadans</t>
  </si>
  <si>
    <t>87-92-0006</t>
  </si>
  <si>
    <t>Tulipa Fosteriana</t>
  </si>
  <si>
    <t>19025</t>
  </si>
  <si>
    <t>87-92-0007</t>
  </si>
  <si>
    <t>Tulipa Viridiflora</t>
  </si>
  <si>
    <t>19030</t>
  </si>
  <si>
    <t>87-92-0008</t>
  </si>
  <si>
    <t>Попугайный</t>
  </si>
  <si>
    <t>Tulipa Parrot</t>
  </si>
  <si>
    <t>19035</t>
  </si>
  <si>
    <t xml:space="preserve">Flaming Parrot </t>
  </si>
  <si>
    <t>Garden Fire</t>
  </si>
  <si>
    <t>87-92-0009</t>
  </si>
  <si>
    <t>Дарвин Гибрид</t>
  </si>
  <si>
    <t>Tulipa Darwin Hybrid</t>
  </si>
  <si>
    <t>19040</t>
  </si>
  <si>
    <t>Darwin Hybrid</t>
  </si>
  <si>
    <t>Day Dream</t>
  </si>
  <si>
    <t>Pink Impresion</t>
  </si>
  <si>
    <t>87-92-0010</t>
  </si>
  <si>
    <t>Простой Поздний</t>
  </si>
  <si>
    <t>Tulipa Single Late</t>
  </si>
  <si>
    <t>19045</t>
  </si>
  <si>
    <t>Single Late</t>
  </si>
  <si>
    <t>87-92-0011</t>
  </si>
  <si>
    <t>Бахромчатый</t>
  </si>
  <si>
    <t>Tulipa Fringed</t>
  </si>
  <si>
    <t>19050</t>
  </si>
  <si>
    <t>87-92-0012</t>
  </si>
  <si>
    <t>Tulipa Greigii</t>
  </si>
  <si>
    <t>19055</t>
  </si>
  <si>
    <t>87-92-0013</t>
  </si>
  <si>
    <t>Махровый Поздний</t>
  </si>
  <si>
    <t>Tulipa Double Late</t>
  </si>
  <si>
    <t>19060</t>
  </si>
  <si>
    <t>Double Late</t>
  </si>
  <si>
    <t>Pamplona</t>
  </si>
  <si>
    <t>Double Negrita</t>
  </si>
  <si>
    <t>87-92-0014</t>
  </si>
  <si>
    <t>Tulipa Lilyflowering</t>
  </si>
  <si>
    <t>19065</t>
  </si>
  <si>
    <t>Lilyflowering</t>
  </si>
  <si>
    <t>Fly Away</t>
  </si>
  <si>
    <t>87-92-0015</t>
  </si>
  <si>
    <t>Tulipa Specie</t>
  </si>
  <si>
    <t>19070</t>
  </si>
  <si>
    <t>Bakeri Lilac wonder</t>
  </si>
  <si>
    <t>Batelinni Bright gem</t>
  </si>
  <si>
    <t xml:space="preserve">Tarda </t>
  </si>
  <si>
    <t xml:space="preserve">Turkestanica </t>
  </si>
  <si>
    <t>87-92-0016</t>
  </si>
  <si>
    <t>Tulipa Multiflora</t>
  </si>
  <si>
    <t>19075</t>
  </si>
  <si>
    <t>Multiflora</t>
  </si>
  <si>
    <t>Aquilla</t>
  </si>
  <si>
    <t>Candy Club</t>
  </si>
  <si>
    <t>Happy family</t>
  </si>
  <si>
    <t>Fiery Club</t>
  </si>
  <si>
    <t>87-92-0017</t>
  </si>
  <si>
    <t>Hyacinthus</t>
  </si>
  <si>
    <t>19080</t>
  </si>
  <si>
    <t>87-92-0018</t>
  </si>
  <si>
    <t>Narcissus Trumpet</t>
  </si>
  <si>
    <t>19085</t>
  </si>
  <si>
    <t>Sound</t>
  </si>
  <si>
    <t>87-92-0019</t>
  </si>
  <si>
    <t>Narcissus Double</t>
  </si>
  <si>
    <t>19090</t>
  </si>
  <si>
    <t>87-92-0020</t>
  </si>
  <si>
    <t>Разрезнокорончатый</t>
  </si>
  <si>
    <t>Narcissus Splitcrown</t>
  </si>
  <si>
    <t>19095</t>
  </si>
  <si>
    <t>Splitcrown</t>
  </si>
  <si>
    <t>Congress</t>
  </si>
  <si>
    <t>87-92-0021</t>
  </si>
  <si>
    <t>Narcissus Botanical</t>
  </si>
  <si>
    <t>19100</t>
  </si>
  <si>
    <t>Pueblo</t>
  </si>
  <si>
    <t>Golden Echo</t>
  </si>
  <si>
    <t>87-92-0022</t>
  </si>
  <si>
    <t>Весенний</t>
  </si>
  <si>
    <t>Crocus Vernus</t>
  </si>
  <si>
    <t>19105</t>
  </si>
  <si>
    <t>Vernus</t>
  </si>
  <si>
    <t>87-92-0023</t>
  </si>
  <si>
    <t>Крокус Золотистый</t>
  </si>
  <si>
    <t>Crocus Chrysanthus</t>
  </si>
  <si>
    <t>19110</t>
  </si>
  <si>
    <t>Chrysanthus</t>
  </si>
  <si>
    <t>87-92-0024</t>
  </si>
  <si>
    <t>19115</t>
  </si>
  <si>
    <t>Schubertii</t>
  </si>
  <si>
    <t>87-92-0041</t>
  </si>
  <si>
    <t>Мелкоцветковый</t>
  </si>
  <si>
    <t>Allium Smallflowering</t>
  </si>
  <si>
    <t>19120</t>
  </si>
  <si>
    <t>Smallflowering</t>
  </si>
  <si>
    <t>Caeruleum</t>
  </si>
  <si>
    <t>Neapolitanum</t>
  </si>
  <si>
    <t>87-92-0026</t>
  </si>
  <si>
    <t>19125</t>
  </si>
  <si>
    <t>87-92-0027</t>
  </si>
  <si>
    <t>19130</t>
  </si>
  <si>
    <t>Imperialis Aurora</t>
  </si>
  <si>
    <t>Imperialis Lutea</t>
  </si>
  <si>
    <t>Imperialis Rubra</t>
  </si>
  <si>
    <t>Imperialis Persica</t>
  </si>
  <si>
    <t>87-92-0028</t>
  </si>
  <si>
    <t>19135</t>
  </si>
  <si>
    <t>Hollandica Blue Magic</t>
  </si>
  <si>
    <t>Hollandica Purple Sensation</t>
  </si>
  <si>
    <t>Hollandica White Magic</t>
  </si>
  <si>
    <t>Hollandica Crown Jewel</t>
  </si>
  <si>
    <t>87-92-0029</t>
  </si>
  <si>
    <t>19140</t>
  </si>
  <si>
    <t>Asiatic Orange</t>
  </si>
  <si>
    <t>Asiatic Red</t>
  </si>
  <si>
    <t>Asiatic Salmon</t>
  </si>
  <si>
    <t>Asiatic Yellow</t>
  </si>
  <si>
    <t>87-92-0030</t>
  </si>
  <si>
    <t>19145</t>
  </si>
  <si>
    <t>Armeniacum</t>
  </si>
  <si>
    <t>Latifolium</t>
  </si>
  <si>
    <t>87-92-0031</t>
  </si>
  <si>
    <t>Ранункулюс</t>
  </si>
  <si>
    <t>Ranunculus</t>
  </si>
  <si>
    <t>19150</t>
  </si>
  <si>
    <t>Asiaticus Orange</t>
  </si>
  <si>
    <t>Asiaticus Red</t>
  </si>
  <si>
    <t>Asiaticus White</t>
  </si>
  <si>
    <t>Asiaticus Yellow</t>
  </si>
  <si>
    <t>87-92-0032</t>
  </si>
  <si>
    <t>Разные луковичные</t>
  </si>
  <si>
    <t>Diverse</t>
  </si>
  <si>
    <t>19155</t>
  </si>
  <si>
    <t>Scilla Siberica</t>
  </si>
  <si>
    <t>Hyacinthoides Blue</t>
  </si>
  <si>
    <t>Fritillaria Meleagris</t>
  </si>
  <si>
    <t>Freesia Mixed</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</si>
  <si>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</si>
  <si>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</si>
  <si>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</si>
  <si>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</si>
  <si>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</si>
  <si>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</si>
  <si>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</si>
  <si>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</si>
  <si>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</si>
  <si>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</si>
  <si>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</si>
  <si>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</si>
  <si>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</si>
  <si>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</si>
  <si>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</si>
  <si>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</si>
  <si>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</si>
  <si>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</si>
  <si>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</si>
  <si>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</si>
  <si>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</si>
  <si>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</si>
  <si>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</si>
  <si>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</si>
  <si>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</si>
  <si>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</si>
  <si>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</si>
  <si>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</si>
  <si>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</si>
  <si>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</si>
  <si>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</si>
  <si>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</si>
  <si>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</si>
  <si>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</si>
  <si>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</si>
  <si>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</si>
  <si>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ТК-партнеров в Москве (ПЭК, Желдор, Вера-1, РТС)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</si>
  <si>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</si>
  <si>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</si>
  <si>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</si>
  <si>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</si>
  <si>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 При нарушении данного условия в калькуляторе прайса появляется предупреждающее уведомление, а в крайнем правом столбце табличной части - подсказка о количестве упаковок или сеток, которое необходимо добавить к заказу.</t>
  </si>
  <si>
    <t>● Кратность заказа полным коробкам - обязательное условия для принятия его в работу.</t>
  </si>
  <si>
    <t>● При нарушении кратности в результате не подтверждения Производителем отдельных позиций заказ, так же, следует откорректировать в соответствии с требованиями Прайс-листа. В случае Вашего отказа от корректировки заказа Вам может быть предложен вариант сохранения заказа без изменений, но с внесением корректировочной суммы доплаты за доставку (не более 25 евро)</t>
  </si>
  <si>
    <t>Подтверждения могут отличаться от инвойса, т. к. сбор урожая для осени происходит в июле, до июля производитель продаёт запланированный ассортимент.
Некоторые сорта из набора шоубокса в случае неурожая будут заменены на похожий сорт.</t>
  </si>
  <si>
    <t>Мы предоставляем услуги по доставке заказов:</t>
  </si>
  <si>
    <t>●  До адреса Покупателя (По Москве и МО)</t>
  </si>
  <si>
    <t>●  До терминала любой транспортной компании в г. Москве:   - бесплатно до ТК-партнеров: ПЭК, Желдор, Вера-1, РТС.</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</si>
  <si>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</si>
  <si>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</si>
  <si>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</si>
  <si>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</si>
  <si>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</si>
  <si>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</si>
  <si>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</si>
  <si>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</si>
  <si>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</si>
  <si>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</si>
  <si>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</si>
  <si>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</si>
  <si>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</si>
  <si>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</si>
  <si>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</si>
  <si>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</si>
  <si>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</si>
  <si>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</si>
  <si>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</si>
  <si>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</si>
  <si>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</si>
  <si>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 xml:space="preserve"> Заказы на луковицы в малой упаковке должны составлять целиком заполненные коробки.</t>
  </si>
  <si>
    <t>Упаковки:</t>
  </si>
  <si>
    <r>
      <t xml:space="preserve">минимальный заказ на сорт: малая упаковка / м. уп. бюджетная серия - </t>
    </r>
    <r>
      <rPr>
        <b/>
        <sz val="10"/>
        <rFont val="Arial"/>
        <family val="2"/>
        <charset val="204"/>
      </rPr>
      <t>10 шт</t>
    </r>
    <r>
      <rPr>
        <sz val="10"/>
        <rFont val="Arial"/>
        <family val="2"/>
        <charset val="204"/>
      </rPr>
      <t xml:space="preserve">; м. уп. XXL / м. уп. сетки - </t>
    </r>
    <r>
      <rPr>
        <b/>
        <sz val="10"/>
        <rFont val="Arial"/>
        <family val="2"/>
        <charset val="204"/>
      </rPr>
      <t>6 шт</t>
    </r>
  </si>
  <si>
    <t xml:space="preserve"> Итоговые подтверждения по факту сборки заказов могут отличаться от первоначальных , т.к. сбор урожая для осени происходит в июле, до июля дает подтверждения на основании плановых / ожидаемых объемов производства.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</si>
</sst>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1]_-;\-* #,##0.00\ [$€-1]_-;_-* &quot;-&quot;??\ [$€-1]_-;_-@_-"/>
    <numFmt numFmtId="165" formatCode="#,##0.00\ [$€-1]"/>
  </numFmts>
  <fonts count="63"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b/>
      <sz val="10"/>
      <color rgb="FFFF0000"/>
      <name val="Arial"/>
      <family val="2"/>
    </font>
    <font>
      <b/>
      <u/>
      <sz val="10"/>
      <color theme="1"/>
      <name val="Arial"/>
      <family val="2"/>
    </font>
    <font>
      <sz val="10"/>
      <color theme="1"/>
      <name val="Arial"/>
      <family val="2"/>
    </font>
    <font>
      <b/>
      <sz val="10"/>
      <color theme="1"/>
      <name val="Arial"/>
      <family val="2"/>
      <charset val="204"/>
    </font>
    <font>
      <sz val="10"/>
      <color rgb="FFFF0000"/>
      <name val="Arial"/>
      <family val="2"/>
    </font>
    <font>
      <b/>
      <sz val="20"/>
      <color theme="1"/>
      <name val="Arial"/>
      <family val="2"/>
      <charset val="204"/>
    </font>
    <font>
      <sz val="20"/>
      <color theme="1"/>
      <name val="Arial"/>
      <family val="2"/>
      <charset val="204"/>
    </font>
    <font>
      <sz val="11"/>
      <color theme="1"/>
      <name val="Arial"/>
      <family val="2"/>
    </font>
    <font>
      <b/>
      <sz val="11"/>
      <name val="Calibri"/>
      <family val="2"/>
      <charset val="204"/>
      <scheme val="minor"/>
    </font>
    <font>
      <sz val="22"/>
      <color theme="1"/>
      <name val="Arial"/>
      <family val="2"/>
      <charset val="204"/>
    </font>
    <font>
      <u/>
      <sz val="11"/>
      <color theme="10"/>
      <name val="Calibri"/>
      <family val="2"/>
      <scheme val="minor"/>
    </font>
    <font>
      <b/>
      <u/>
      <sz val="11"/>
      <color rgb="FFFF0000"/>
      <name val="Calibri"/>
      <family val="2"/>
      <charset val="204"/>
      <scheme val="minor"/>
    </font>
    <font>
      <b/>
      <sz val="11"/>
      <color theme="1"/>
      <name val="Arial"/>
      <family val="2"/>
      <charset val="204"/>
    </font>
    <font>
      <b/>
      <u/>
      <sz val="10"/>
      <name val="Arial"/>
      <family val="2"/>
      <charset val="204"/>
    </font>
    <font>
      <u/>
      <sz val="16"/>
      <color theme="10"/>
      <name val="Arial"/>
      <family val="2"/>
      <charset val="204"/>
    </font>
    <font>
      <sz val="10"/>
      <name val="Arial"/>
      <family val="2"/>
      <charset val="204"/>
    </font>
    <font>
      <b/>
      <u/>
      <sz val="10"/>
      <color rgb="FFFF0000"/>
      <name val="Arial"/>
      <family val="2"/>
      <charset val="204"/>
    </font>
    <font>
      <sz val="10"/>
      <color theme="1"/>
      <name val="Arial"/>
      <family val="2"/>
      <charset val="204"/>
    </font>
    <font>
      <sz val="10"/>
      <color rgb="FFFF0000"/>
      <name val="Arial"/>
      <family val="2"/>
      <charset val="204"/>
    </font>
    <font>
      <sz val="11"/>
      <name val="Arial"/>
      <family val="2"/>
      <charset val="204"/>
    </font>
    <font>
      <b/>
      <sz val="11"/>
      <color theme="1"/>
      <name val="Arial"/>
      <family val="2"/>
    </font>
    <font>
      <b/>
      <i/>
      <sz val="10"/>
      <color rgb="FFFF0000"/>
      <name val="Arial"/>
      <family val="2"/>
      <charset val="204"/>
    </font>
    <font>
      <sz val="10"/>
      <name val="Courier"/>
      <family val="1"/>
    </font>
    <font>
      <sz val="11"/>
      <color rgb="FFFF0000"/>
      <name val="Arial"/>
      <family val="2"/>
      <charset val="204"/>
    </font>
    <font>
      <b/>
      <sz val="10"/>
      <name val="Arial"/>
      <family val="2"/>
      <charset val="204"/>
    </font>
    <font>
      <b/>
      <sz val="11"/>
      <name val="Arial"/>
      <family val="2"/>
    </font>
    <font>
      <sz val="10"/>
      <color theme="0"/>
      <name val="Arial"/>
      <family val="2"/>
    </font>
    <font>
      <b/>
      <i/>
      <sz val="10"/>
      <name val="Arial"/>
      <family val="2"/>
    </font>
    <font>
      <b/>
      <sz val="11"/>
      <color theme="9" tint="-0.499984740745262"/>
      <name val="Arial"/>
      <family val="2"/>
    </font>
    <font>
      <sz val="10"/>
      <color indexed="8"/>
      <name val="Arial"/>
      <family val="2"/>
      <charset val="204"/>
    </font>
    <font>
      <b/>
      <sz val="10"/>
      <color indexed="8"/>
      <name val="Arial"/>
      <family val="2"/>
      <charset val="204"/>
    </font>
    <font>
      <sz val="10"/>
      <name val="Arial"/>
      <family val="2"/>
    </font>
    <font>
      <i/>
      <sz val="10"/>
      <name val="Arial"/>
      <family val="2"/>
    </font>
    <font>
      <b/>
      <sz val="11"/>
      <color rgb="FFFF0000"/>
      <name val="Arial"/>
      <family val="2"/>
    </font>
    <font>
      <b/>
      <sz val="11"/>
      <color theme="0"/>
      <name val="Arial"/>
      <family val="2"/>
    </font>
    <font>
      <b/>
      <u/>
      <sz val="12"/>
      <color theme="9" tint="-0.499984740745262"/>
      <name val="Arial"/>
      <family val="2"/>
      <charset val="204"/>
    </font>
    <font>
      <u/>
      <sz val="14"/>
      <color rgb="FF43672B"/>
      <name val="Arial"/>
      <family val="2"/>
      <charset val="204"/>
    </font>
    <font>
      <u/>
      <sz val="14"/>
      <color theme="9" tint="-0.499984740745262"/>
      <name val="Arial"/>
      <family val="2"/>
      <charset val="204"/>
    </font>
    <font>
      <sz val="11"/>
      <color rgb="FFFF0000"/>
      <name val="Calibri"/>
      <family val="2"/>
      <scheme val="minor"/>
    </font>
    <font>
      <b/>
      <sz val="16"/>
      <color indexed="8"/>
      <name val="Arial"/>
      <family val="2"/>
      <charset val="204"/>
    </font>
    <font>
      <b/>
      <sz val="10"/>
      <color theme="1"/>
      <name val="Arial"/>
      <family val="2"/>
    </font>
    <font>
      <i/>
      <sz val="10"/>
      <color theme="1"/>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s>
  <fills count="6">
    <fill>
      <patternFill patternType="none"/>
    </fill>
    <fill>
      <patternFill patternType="gray125"/>
    </fill>
    <fill>
      <patternFill patternType="solid">
        <fgColor theme="0"/>
        <bgColor indexed="64"/>
      </patternFill>
    </fill>
    <fill>
      <patternFill patternType="solid">
        <fgColor rgb="FFD2F2C1"/>
        <bgColor indexed="64"/>
      </patternFill>
    </fill>
    <fill>
      <patternFill patternType="solid">
        <fgColor rgb="FFD2F2C1"/>
        <bgColor auto="1"/>
      </patternFill>
    </fill>
    <fill>
      <patternFill patternType="solid">
        <fgColor theme="0" tint="-0.249977111117893"/>
        <bgColor indexed="64"/>
      </patternFill>
    </fill>
  </fills>
  <borders count="1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top style="thin">
        <color theme="0" tint="-0.34998626667073579"/>
      </top>
      <bottom style="thin">
        <color theme="0" tint="-0.34998626667073579"/>
      </bottom>
      <diagonal/>
    </border>
    <border>
      <left/>
      <right/>
      <top style="thin">
        <color theme="0" tint="-0.24994659260841701"/>
      </top>
      <bottom/>
      <diagonal/>
    </border>
    <border>
      <left/>
      <right/>
      <top style="thin">
        <color theme="0" tint="-0.34998626667073579"/>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8">
    <xf numFmtId="0" fontId="0" fillId="0" borderId="0"/>
    <xf numFmtId="0" fontId="3" fillId="0" borderId="0"/>
    <xf numFmtId="0" fontId="14" fillId="0" borderId="0" applyNumberFormat="0" applyFill="0" applyBorder="0" applyAlignment="0" applyProtection="0"/>
    <xf numFmtId="0" fontId="26" fillId="0" borderId="0"/>
    <xf numFmtId="0" fontId="33" fillId="0" borderId="0">
      <alignment vertical="top"/>
    </xf>
    <xf numFmtId="0" fontId="1" fillId="0" borderId="0"/>
    <xf numFmtId="0" fontId="62" fillId="0" borderId="0"/>
    <xf numFmtId="0" fontId="62" fillId="0" borderId="0"/>
  </cellStyleXfs>
  <cellXfs count="187">
    <xf numFmtId="0" fontId="0" fillId="0" borderId="0" xfId="0"/>
    <xf numFmtId="1" fontId="4" fillId="2" borderId="0" xfId="0" applyNumberFormat="1"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6" fillId="2" borderId="0" xfId="0" applyFont="1" applyFill="1" applyBorder="1" applyProtection="1">
      <protection locked="0"/>
    </xf>
    <xf numFmtId="0" fontId="6" fillId="2" borderId="0" xfId="0" applyFont="1" applyFill="1" applyBorder="1" applyAlignment="1" applyProtection="1">
      <alignment horizontal="center"/>
      <protection locked="0"/>
    </xf>
    <xf numFmtId="0" fontId="7" fillId="2" borderId="0" xfId="0" applyFont="1" applyFill="1" applyBorder="1" applyProtection="1">
      <protection locked="0"/>
    </xf>
    <xf numFmtId="0" fontId="8" fillId="2" borderId="0" xfId="0" applyFont="1" applyFill="1" applyBorder="1" applyAlignment="1" applyProtection="1">
      <alignment horizontal="center"/>
      <protection locked="0"/>
    </xf>
    <xf numFmtId="3" fontId="8" fillId="2" borderId="0" xfId="0" applyNumberFormat="1" applyFont="1" applyFill="1" applyBorder="1" applyAlignment="1" applyProtection="1">
      <alignment horizontal="center"/>
      <protection locked="0"/>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9" fillId="2" borderId="0" xfId="0" applyFont="1" applyFill="1" applyBorder="1" applyAlignment="1" applyProtection="1">
      <alignment horizontal="center" vertical="center"/>
      <protection locked="0"/>
    </xf>
    <xf numFmtId="0" fontId="11" fillId="2" borderId="0" xfId="1" applyFont="1" applyFill="1" applyBorder="1" applyProtection="1">
      <protection locked="0"/>
    </xf>
    <xf numFmtId="0" fontId="12" fillId="2" borderId="0" xfId="0" applyFont="1" applyFill="1" applyAlignment="1" applyProtection="1">
      <alignment horizontal="center" vertical="center"/>
      <protection locked="0"/>
    </xf>
    <xf numFmtId="2" fontId="13" fillId="2" borderId="0" xfId="1" applyNumberFormat="1" applyFont="1" applyFill="1" applyBorder="1" applyAlignment="1" applyProtection="1">
      <alignment horizontal="center"/>
      <protection locked="0"/>
    </xf>
    <xf numFmtId="0" fontId="15" fillId="2" borderId="0" xfId="2" applyFont="1" applyFill="1" applyAlignment="1" applyProtection="1">
      <alignment horizontal="center" vertical="center"/>
      <protection locked="0"/>
    </xf>
    <xf numFmtId="0" fontId="11" fillId="2" borderId="0" xfId="1" applyFont="1" applyFill="1" applyBorder="1" applyAlignment="1" applyProtection="1">
      <alignment horizontal="center"/>
      <protection locked="0"/>
    </xf>
    <xf numFmtId="0" fontId="16" fillId="2" borderId="0" xfId="1" applyFont="1" applyFill="1" applyBorder="1" applyProtection="1">
      <protection locked="0"/>
    </xf>
    <xf numFmtId="0" fontId="12" fillId="2" borderId="0" xfId="0" applyFont="1" applyFill="1" applyAlignment="1" applyProtection="1">
      <alignment horizontal="right" vertical="center" indent="1"/>
      <protection locked="0"/>
    </xf>
    <xf numFmtId="1" fontId="2" fillId="3" borderId="1" xfId="0" applyNumberFormat="1" applyFont="1" applyFill="1" applyBorder="1" applyAlignment="1" applyProtection="1">
      <alignment horizontal="center" vertical="center"/>
      <protection locked="0"/>
    </xf>
    <xf numFmtId="0" fontId="17" fillId="2" borderId="0" xfId="0" applyFont="1" applyFill="1" applyBorder="1" applyAlignment="1" applyProtection="1">
      <alignment horizontal="left"/>
      <protection locked="0"/>
    </xf>
    <xf numFmtId="0" fontId="18" fillId="2" borderId="0" xfId="2" applyFont="1" applyFill="1" applyBorder="1" applyAlignment="1" applyProtection="1">
      <alignment horizontal="center" vertical="center"/>
      <protection locked="0"/>
    </xf>
    <xf numFmtId="0" fontId="7" fillId="2" borderId="0" xfId="0" applyFont="1" applyFill="1" applyBorder="1" applyAlignment="1" applyProtection="1">
      <alignment horizontal="center"/>
      <protection hidden="1"/>
    </xf>
    <xf numFmtId="0" fontId="19" fillId="2" borderId="0" xfId="0" applyFont="1" applyFill="1" applyAlignment="1" applyProtection="1">
      <alignment horizontal="left"/>
      <protection locked="0"/>
    </xf>
    <xf numFmtId="0" fontId="20" fillId="2" borderId="0" xfId="0" applyFont="1" applyFill="1" applyBorder="1" applyAlignment="1" applyProtection="1">
      <alignment horizontal="left"/>
      <protection locked="0"/>
    </xf>
    <xf numFmtId="0" fontId="19" fillId="2" borderId="0" xfId="0" applyFont="1" applyFill="1" applyAlignment="1" applyProtection="1">
      <alignment horizontal="left" vertical="center" indent="1"/>
      <protection locked="0"/>
    </xf>
    <xf numFmtId="1" fontId="4" fillId="2" borderId="0" xfId="0" applyNumberFormat="1" applyFont="1" applyFill="1" applyAlignment="1" applyProtection="1">
      <alignment horizontal="left"/>
      <protection locked="0"/>
    </xf>
    <xf numFmtId="0" fontId="6" fillId="2" borderId="0" xfId="0" applyFont="1" applyFill="1" applyProtection="1">
      <protection locked="0"/>
    </xf>
    <xf numFmtId="0" fontId="22" fillId="2" borderId="0" xfId="0" applyFont="1" applyFill="1" applyProtection="1">
      <protection locked="0"/>
    </xf>
    <xf numFmtId="0" fontId="23"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7" fillId="2" borderId="0" xfId="0" applyFont="1" applyFill="1" applyProtection="1">
      <protection locked="0"/>
    </xf>
    <xf numFmtId="0" fontId="24" fillId="2" borderId="0" xfId="0" applyFont="1" applyFill="1" applyAlignment="1" applyProtection="1">
      <alignment horizontal="center"/>
      <protection locked="0"/>
    </xf>
    <xf numFmtId="0" fontId="25" fillId="2" borderId="0" xfId="0" applyFont="1" applyFill="1" applyAlignment="1" applyProtection="1">
      <alignment horizontal="right"/>
      <protection hidden="1"/>
    </xf>
    <xf numFmtId="0" fontId="24" fillId="2" borderId="0" xfId="0" applyFont="1" applyFill="1" applyProtection="1">
      <protection locked="0"/>
    </xf>
    <xf numFmtId="0" fontId="6" fillId="2" borderId="0" xfId="0" applyFont="1" applyFill="1" applyAlignment="1" applyProtection="1">
      <alignment horizontal="center"/>
      <protection locked="0"/>
    </xf>
    <xf numFmtId="0" fontId="22" fillId="2" borderId="0" xfId="0" applyFont="1" applyFill="1" applyAlignment="1" applyProtection="1">
      <alignment horizontal="left"/>
      <protection locked="0"/>
    </xf>
    <xf numFmtId="0" fontId="27" fillId="2" borderId="0" xfId="0" applyFont="1" applyFill="1" applyAlignment="1" applyProtection="1">
      <alignment horizontal="left"/>
      <protection locked="0"/>
    </xf>
    <xf numFmtId="0" fontId="21" fillId="2" borderId="0" xfId="0" applyFont="1" applyFill="1" applyAlignment="1" applyProtection="1">
      <alignment vertical="center"/>
      <protection locked="0"/>
    </xf>
    <xf numFmtId="0" fontId="19" fillId="2" borderId="0" xfId="0" applyFont="1" applyFill="1" applyAlignment="1" applyProtection="1">
      <alignment horizontal="left" vertical="center"/>
      <protection locked="0"/>
    </xf>
    <xf numFmtId="0" fontId="24" fillId="2" borderId="0" xfId="0" applyFont="1" applyFill="1" applyAlignment="1" applyProtection="1">
      <alignment horizontal="center"/>
      <protection hidden="1"/>
    </xf>
    <xf numFmtId="0" fontId="29" fillId="2" borderId="0" xfId="0" applyFont="1" applyFill="1" applyProtection="1">
      <protection locked="0"/>
    </xf>
    <xf numFmtId="0" fontId="28" fillId="2" borderId="0" xfId="0" applyFont="1" applyFill="1" applyAlignment="1" applyProtection="1">
      <alignment vertical="top"/>
      <protection locked="0"/>
    </xf>
    <xf numFmtId="2" fontId="30" fillId="2" borderId="0" xfId="0" applyNumberFormat="1" applyFont="1" applyFill="1" applyProtection="1">
      <protection hidden="1"/>
    </xf>
    <xf numFmtId="0" fontId="31" fillId="2" borderId="0" xfId="0" applyFont="1" applyFill="1" applyAlignment="1" applyProtection="1">
      <alignment horizontal="right"/>
      <protection locked="0"/>
    </xf>
    <xf numFmtId="0" fontId="19" fillId="2" borderId="0" xfId="3" applyFont="1" applyFill="1" applyAlignment="1" applyProtection="1">
      <alignment horizontal="left" vertical="center" indent="1"/>
      <protection locked="0"/>
    </xf>
    <xf numFmtId="0" fontId="21" fillId="2" borderId="0" xfId="0" applyFont="1" applyFill="1" applyAlignment="1" applyProtection="1">
      <alignment horizontal="left"/>
      <protection locked="0"/>
    </xf>
    <xf numFmtId="2" fontId="30" fillId="2" borderId="0" xfId="0" applyNumberFormat="1" applyFont="1" applyFill="1" applyAlignment="1" applyProtection="1">
      <alignment horizontal="right" vertical="center"/>
      <protection hidden="1"/>
    </xf>
    <xf numFmtId="0" fontId="32" fillId="2" borderId="0" xfId="0" applyFont="1" applyFill="1" applyProtection="1">
      <protection locked="0"/>
    </xf>
    <xf numFmtId="0" fontId="35" fillId="2" borderId="0" xfId="0" applyFont="1" applyFill="1" applyProtection="1">
      <protection locked="0"/>
    </xf>
    <xf numFmtId="0" fontId="35"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38" fillId="2" borderId="0" xfId="0" applyFont="1" applyFill="1" applyProtection="1">
      <protection locked="0"/>
    </xf>
    <xf numFmtId="0" fontId="36" fillId="2" borderId="0" xfId="0" applyFont="1" applyFill="1" applyAlignment="1" applyProtection="1">
      <alignment horizontal="left"/>
      <protection locked="0"/>
    </xf>
    <xf numFmtId="0" fontId="40" fillId="2" borderId="0" xfId="2" applyFont="1" applyFill="1" applyBorder="1" applyAlignment="1" applyProtection="1">
      <alignment horizontal="center" vertical="center" wrapText="1"/>
      <protection locked="0"/>
    </xf>
    <xf numFmtId="0" fontId="41" fillId="2" borderId="0" xfId="2" applyFont="1" applyFill="1" applyProtection="1">
      <protection locked="0"/>
    </xf>
    <xf numFmtId="0" fontId="40" fillId="2" borderId="0" xfId="2" applyFont="1" applyFill="1" applyBorder="1" applyAlignment="1" applyProtection="1">
      <alignment horizontal="center" vertical="center"/>
      <protection locked="0"/>
    </xf>
    <xf numFmtId="1" fontId="42" fillId="2" borderId="0" xfId="0" applyNumberFormat="1" applyFont="1" applyFill="1" applyBorder="1" applyAlignment="1" applyProtection="1">
      <alignment horizontal="left"/>
      <protection locked="0"/>
    </xf>
    <xf numFmtId="0" fontId="6" fillId="3" borderId="4" xfId="0" applyFont="1" applyFill="1" applyBorder="1" applyAlignment="1" applyProtection="1">
      <alignment horizontal="center" vertical="top" wrapText="1"/>
      <protection locked="0"/>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vertical="top" wrapText="1"/>
      <protection locked="0"/>
    </xf>
    <xf numFmtId="0" fontId="6" fillId="3" borderId="6" xfId="0" applyFont="1" applyFill="1" applyBorder="1" applyAlignment="1" applyProtection="1">
      <alignment horizontal="center" vertical="top" wrapText="1"/>
      <protection locked="0"/>
    </xf>
    <xf numFmtId="0" fontId="35" fillId="3" borderId="6" xfId="0" applyFont="1" applyFill="1" applyBorder="1" applyAlignment="1" applyProtection="1">
      <alignment horizontal="center" vertical="top" wrapText="1"/>
      <protection locked="0"/>
    </xf>
    <xf numFmtId="0" fontId="28" fillId="3" borderId="6" xfId="0" applyFont="1" applyFill="1" applyBorder="1" applyAlignment="1" applyProtection="1">
      <alignment horizontal="center" vertical="top" wrapText="1"/>
      <protection locked="0"/>
    </xf>
    <xf numFmtId="0" fontId="34" fillId="4" borderId="7" xfId="4" applyFont="1" applyFill="1" applyBorder="1" applyAlignment="1" applyProtection="1">
      <alignment horizontal="center" vertical="top" wrapText="1"/>
      <protection locked="0"/>
    </xf>
    <xf numFmtId="3" fontId="21" fillId="2" borderId="0" xfId="0" applyNumberFormat="1" applyFont="1" applyFill="1" applyAlignment="1" applyProtection="1">
      <alignment horizontal="center" vertical="top" wrapText="1"/>
      <protection locked="0"/>
    </xf>
    <xf numFmtId="3" fontId="21" fillId="2" borderId="0" xfId="0" applyNumberFormat="1" applyFont="1" applyFill="1" applyAlignment="1" applyProtection="1">
      <alignment horizontal="left" vertical="top" wrapText="1"/>
      <protection locked="0"/>
    </xf>
    <xf numFmtId="0" fontId="0" fillId="2" borderId="0" xfId="0" applyFill="1" applyProtection="1">
      <protection locked="0"/>
    </xf>
    <xf numFmtId="1" fontId="42" fillId="2" borderId="0" xfId="0" applyNumberFormat="1" applyFont="1" applyFill="1" applyAlignment="1" applyProtection="1">
      <alignment horizontal="left"/>
      <protection locked="0"/>
    </xf>
    <xf numFmtId="0" fontId="43" fillId="3" borderId="7" xfId="4" applyFont="1" applyFill="1" applyBorder="1" applyAlignment="1" applyProtection="1">
      <alignment horizontal="left" vertical="center"/>
      <protection locked="0"/>
    </xf>
    <xf numFmtId="0" fontId="34" fillId="3" borderId="7" xfId="4" applyFont="1" applyFill="1" applyBorder="1" applyAlignment="1" applyProtection="1">
      <alignment horizontal="center" vertical="center"/>
      <protection locked="0"/>
    </xf>
    <xf numFmtId="165" fontId="34" fillId="3" borderId="7" xfId="4" applyNumberFormat="1" applyFont="1" applyFill="1" applyBorder="1" applyAlignment="1" applyProtection="1">
      <alignment horizontal="center" vertical="center"/>
      <protection locked="0"/>
    </xf>
    <xf numFmtId="2" fontId="0" fillId="2" borderId="0" xfId="0" applyNumberFormat="1" applyFill="1" applyProtection="1">
      <protection locked="0"/>
    </xf>
    <xf numFmtId="0" fontId="0" fillId="0" borderId="0" xfId="0" applyProtection="1">
      <protection locked="0"/>
    </xf>
    <xf numFmtId="1" fontId="8" fillId="2" borderId="0" xfId="0" applyNumberFormat="1" applyFont="1" applyFill="1" applyBorder="1" applyAlignment="1" applyProtection="1">
      <alignment horizontal="center" vertical="center"/>
      <protection locked="0"/>
    </xf>
    <xf numFmtId="1" fontId="6" fillId="2" borderId="4" xfId="0" applyNumberFormat="1" applyFont="1" applyFill="1" applyBorder="1" applyAlignment="1" applyProtection="1">
      <alignment horizontal="left"/>
      <protection locked="0"/>
    </xf>
    <xf numFmtId="1" fontId="6" fillId="2" borderId="4" xfId="0" applyNumberFormat="1" applyFont="1" applyFill="1" applyBorder="1" applyAlignment="1" applyProtection="1">
      <alignment horizontal="left" vertical="center"/>
      <protection locked="0"/>
    </xf>
    <xf numFmtId="1" fontId="6" fillId="2" borderId="4" xfId="0" applyNumberFormat="1" applyFont="1" applyFill="1" applyBorder="1" applyAlignment="1" applyProtection="1">
      <alignment horizontal="left" vertical="center" indent="1"/>
      <protection locked="0"/>
    </xf>
    <xf numFmtId="0" fontId="44" fillId="2" borderId="4" xfId="0" applyFont="1" applyFill="1" applyBorder="1" applyAlignment="1" applyProtection="1">
      <alignment horizontal="left" vertical="center" indent="1"/>
      <protection locked="0"/>
    </xf>
    <xf numFmtId="0" fontId="44" fillId="2"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3" fontId="6" fillId="2" borderId="4" xfId="0" applyNumberFormat="1" applyFont="1" applyFill="1" applyBorder="1" applyAlignment="1" applyProtection="1">
      <alignment vertical="center"/>
    </xf>
    <xf numFmtId="1" fontId="6" fillId="2" borderId="8" xfId="0" applyNumberFormat="1" applyFont="1" applyFill="1" applyBorder="1" applyAlignment="1" applyProtection="1">
      <alignment vertical="center"/>
    </xf>
    <xf numFmtId="0" fontId="6" fillId="2" borderId="8" xfId="0" applyFont="1" applyFill="1" applyBorder="1" applyAlignment="1" applyProtection="1">
      <alignment vertical="center"/>
    </xf>
    <xf numFmtId="1" fontId="6" fillId="2" borderId="8" xfId="0" applyNumberFormat="1" applyFont="1" applyFill="1" applyBorder="1" applyAlignment="1" applyProtection="1">
      <alignment horizontal="left" vertical="center"/>
    </xf>
    <xf numFmtId="0" fontId="34" fillId="4" borderId="9" xfId="4" applyFont="1" applyFill="1" applyBorder="1" applyAlignment="1" applyProtection="1">
      <alignment horizontal="center" vertical="center"/>
      <protection locked="0"/>
    </xf>
    <xf numFmtId="164" fontId="6" fillId="2" borderId="8" xfId="0" applyNumberFormat="1" applyFont="1" applyFill="1" applyBorder="1" applyAlignment="1" applyProtection="1">
      <alignment horizontal="center" vertical="center"/>
    </xf>
    <xf numFmtId="2" fontId="6" fillId="2" borderId="8" xfId="0" applyNumberFormat="1" applyFont="1" applyFill="1" applyBorder="1" applyAlignment="1" applyProtection="1">
      <alignment horizontal="center" vertical="center"/>
    </xf>
    <xf numFmtId="2" fontId="0" fillId="2" borderId="0" xfId="0" applyNumberFormat="1" applyFill="1" applyAlignment="1" applyProtection="1">
      <alignment horizontal="center"/>
      <protection hidden="1"/>
    </xf>
    <xf numFmtId="0" fontId="0" fillId="2" borderId="0" xfId="0" applyFill="1" applyAlignment="1" applyProtection="1">
      <alignment horizontal="left"/>
      <protection hidden="1"/>
    </xf>
    <xf numFmtId="0" fontId="43" fillId="3" borderId="9" xfId="4" applyFont="1" applyFill="1" applyBorder="1" applyAlignment="1" applyProtection="1">
      <alignment horizontal="left" vertical="center"/>
      <protection locked="0"/>
    </xf>
    <xf numFmtId="0" fontId="34" fillId="3" borderId="9" xfId="4" applyFont="1" applyFill="1" applyBorder="1" applyAlignment="1" applyProtection="1">
      <alignment horizontal="center" vertical="center"/>
      <protection locked="0"/>
    </xf>
    <xf numFmtId="1" fontId="6" fillId="2" borderId="4" xfId="0" applyNumberFormat="1" applyFont="1" applyFill="1" applyBorder="1" applyAlignment="1" applyProtection="1">
      <alignment vertical="center"/>
    </xf>
    <xf numFmtId="0" fontId="6" fillId="2" borderId="4" xfId="0" applyFont="1" applyFill="1" applyBorder="1" applyAlignment="1" applyProtection="1">
      <alignment vertical="center"/>
    </xf>
    <xf numFmtId="1" fontId="6" fillId="2" borderId="4" xfId="0" applyNumberFormat="1" applyFont="1" applyFill="1" applyBorder="1" applyAlignment="1" applyProtection="1">
      <alignment horizontal="left" vertical="center"/>
    </xf>
    <xf numFmtId="164" fontId="6" fillId="2" borderId="4" xfId="0" applyNumberFormat="1" applyFont="1" applyFill="1" applyBorder="1" applyAlignment="1" applyProtection="1">
      <alignment horizontal="center" vertical="center"/>
    </xf>
    <xf numFmtId="2" fontId="6" fillId="2" borderId="4" xfId="0" applyNumberFormat="1" applyFont="1" applyFill="1" applyBorder="1" applyAlignment="1" applyProtection="1">
      <alignment horizontal="center" vertical="center"/>
    </xf>
    <xf numFmtId="1" fontId="45" fillId="2" borderId="0" xfId="0" applyNumberFormat="1" applyFont="1" applyFill="1" applyBorder="1" applyAlignment="1" applyProtection="1">
      <alignment horizontal="left"/>
      <protection locked="0"/>
    </xf>
    <xf numFmtId="1" fontId="45" fillId="2" borderId="0" xfId="0" applyNumberFormat="1" applyFont="1" applyFill="1" applyBorder="1" applyAlignment="1" applyProtection="1">
      <alignment horizontal="left" vertical="center"/>
      <protection locked="0"/>
    </xf>
    <xf numFmtId="1" fontId="45" fillId="2" borderId="0" xfId="0" applyNumberFormat="1" applyFont="1" applyFill="1" applyBorder="1" applyAlignment="1" applyProtection="1">
      <alignment horizontal="left" vertical="center" indent="1"/>
      <protection locked="0"/>
    </xf>
    <xf numFmtId="0" fontId="45" fillId="2" borderId="0" xfId="0" applyFont="1" applyFill="1" applyBorder="1" applyAlignment="1" applyProtection="1">
      <alignment horizontal="left" vertical="center" indent="1"/>
      <protection locked="0"/>
    </xf>
    <xf numFmtId="0" fontId="45" fillId="2" borderId="0" xfId="0" applyFont="1" applyFill="1" applyBorder="1" applyAlignment="1" applyProtection="1">
      <alignment horizontal="center" vertical="center"/>
    </xf>
    <xf numFmtId="0" fontId="45" fillId="2" borderId="0" xfId="0" applyNumberFormat="1" applyFont="1" applyFill="1" applyBorder="1" applyAlignment="1" applyProtection="1">
      <alignment horizontal="center" vertical="center"/>
    </xf>
    <xf numFmtId="3" fontId="45" fillId="2" borderId="0" xfId="0" applyNumberFormat="1" applyFont="1" applyFill="1" applyBorder="1" applyAlignment="1" applyProtection="1">
      <alignment vertical="center"/>
    </xf>
    <xf numFmtId="1" fontId="45" fillId="2" borderId="0" xfId="0" applyNumberFormat="1" applyFont="1" applyFill="1" applyBorder="1" applyAlignment="1" applyProtection="1">
      <alignment vertical="center"/>
    </xf>
    <xf numFmtId="0" fontId="45" fillId="2" borderId="0" xfId="0" applyFont="1" applyFill="1" applyBorder="1" applyAlignment="1" applyProtection="1">
      <alignment vertical="center"/>
    </xf>
    <xf numFmtId="1" fontId="45" fillId="2" borderId="0" xfId="0" applyNumberFormat="1" applyFont="1" applyFill="1" applyBorder="1" applyAlignment="1" applyProtection="1">
      <alignment horizontal="left" vertical="center"/>
    </xf>
    <xf numFmtId="0" fontId="45" fillId="2" borderId="0" xfId="4" applyFont="1" applyFill="1" applyBorder="1" applyAlignment="1" applyProtection="1">
      <alignment horizontal="center" vertical="center"/>
      <protection locked="0"/>
    </xf>
    <xf numFmtId="164" fontId="45" fillId="2" borderId="0" xfId="0" applyNumberFormat="1" applyFont="1" applyFill="1" applyBorder="1" applyAlignment="1" applyProtection="1">
      <alignment horizontal="center" vertical="center"/>
    </xf>
    <xf numFmtId="2" fontId="45" fillId="2" borderId="0" xfId="0" applyNumberFormat="1" applyFont="1" applyFill="1" applyBorder="1" applyAlignment="1" applyProtection="1">
      <alignment horizontal="center" vertical="center"/>
    </xf>
    <xf numFmtId="0" fontId="0" fillId="2" borderId="0" xfId="0" applyFill="1" applyAlignment="1" applyProtection="1">
      <alignment horizontal="center"/>
      <protection locked="0"/>
    </xf>
    <xf numFmtId="0" fontId="1" fillId="0" borderId="10" xfId="5" applyFill="1" applyBorder="1"/>
    <xf numFmtId="0" fontId="1" fillId="0" borderId="11" xfId="5" applyBorder="1"/>
    <xf numFmtId="0" fontId="1" fillId="0" borderId="12" xfId="5" applyBorder="1"/>
    <xf numFmtId="0" fontId="1" fillId="0" borderId="0" xfId="5" applyBorder="1"/>
    <xf numFmtId="0" fontId="1" fillId="0" borderId="13" xfId="5" applyFill="1" applyBorder="1"/>
    <xf numFmtId="0" fontId="1" fillId="0" borderId="14" xfId="5" applyBorder="1"/>
    <xf numFmtId="0" fontId="46" fillId="0" borderId="13" xfId="5" applyFont="1" applyFill="1" applyBorder="1"/>
    <xf numFmtId="0" fontId="46" fillId="0" borderId="0" xfId="5" applyFont="1" applyFill="1" applyBorder="1"/>
    <xf numFmtId="0" fontId="47" fillId="0" borderId="0" xfId="5" applyFont="1" applyBorder="1"/>
    <xf numFmtId="0" fontId="47" fillId="0" borderId="14" xfId="5" applyFont="1" applyBorder="1"/>
    <xf numFmtId="0" fontId="48" fillId="0" borderId="0" xfId="5" applyFont="1" applyBorder="1"/>
    <xf numFmtId="0" fontId="48" fillId="0" borderId="14" xfId="5" applyFont="1" applyBorder="1"/>
    <xf numFmtId="0" fontId="49" fillId="0" borderId="13" xfId="5" applyFont="1" applyFill="1" applyBorder="1"/>
    <xf numFmtId="0" fontId="50" fillId="5" borderId="13" xfId="5" applyFont="1" applyFill="1" applyBorder="1" applyAlignment="1">
      <alignment horizontal="right"/>
    </xf>
    <xf numFmtId="0" fontId="50" fillId="0" borderId="0" xfId="5" applyFont="1" applyBorder="1"/>
    <xf numFmtId="0" fontId="51" fillId="0" borderId="0" xfId="5" applyFont="1" applyBorder="1"/>
    <xf numFmtId="0" fontId="51" fillId="0" borderId="14" xfId="5" applyFont="1" applyBorder="1"/>
    <xf numFmtId="0" fontId="52" fillId="5" borderId="13" xfId="5" applyFont="1" applyFill="1" applyBorder="1" applyAlignment="1">
      <alignment horizontal="left"/>
    </xf>
    <xf numFmtId="0" fontId="54" fillId="0" borderId="0" xfId="5" applyFont="1" applyBorder="1"/>
    <xf numFmtId="0" fontId="55" fillId="0" borderId="0" xfId="5" applyFont="1" applyBorder="1"/>
    <xf numFmtId="0" fontId="52" fillId="0" borderId="0" xfId="5" applyFont="1" applyBorder="1" applyAlignment="1">
      <alignment horizontal="left"/>
    </xf>
    <xf numFmtId="0" fontId="56" fillId="0" borderId="0" xfId="5" applyFont="1" applyBorder="1"/>
    <xf numFmtId="0" fontId="56" fillId="0" borderId="14" xfId="5" applyFont="1" applyBorder="1"/>
    <xf numFmtId="0" fontId="55" fillId="5" borderId="13" xfId="5" applyFont="1" applyFill="1" applyBorder="1" applyAlignment="1"/>
    <xf numFmtId="0" fontId="57" fillId="0" borderId="0" xfId="5" applyFont="1" applyBorder="1" applyAlignment="1">
      <alignment horizontal="left" indent="2"/>
    </xf>
    <xf numFmtId="0" fontId="55" fillId="0" borderId="0" xfId="5" applyFont="1" applyBorder="1" applyAlignment="1"/>
    <xf numFmtId="0" fontId="58" fillId="0" borderId="0" xfId="5" applyFont="1" applyBorder="1" applyAlignment="1">
      <alignment horizontal="right"/>
    </xf>
    <xf numFmtId="0" fontId="57" fillId="0" borderId="0" xfId="5" applyFont="1" applyBorder="1" applyAlignment="1">
      <alignment horizontal="left"/>
    </xf>
    <xf numFmtId="0" fontId="56" fillId="0" borderId="0" xfId="5" applyFont="1" applyBorder="1" applyAlignment="1"/>
    <xf numFmtId="0" fontId="56" fillId="0" borderId="14" xfId="5" applyFont="1" applyBorder="1" applyAlignment="1"/>
    <xf numFmtId="0" fontId="59" fillId="0" borderId="0" xfId="5" applyFont="1" applyBorder="1" applyAlignment="1">
      <alignment vertical="center"/>
    </xf>
    <xf numFmtId="0" fontId="60" fillId="5" borderId="13" xfId="5" applyFont="1" applyFill="1" applyBorder="1"/>
    <xf numFmtId="0" fontId="60" fillId="0" borderId="0" xfId="5" applyFont="1" applyBorder="1"/>
    <xf numFmtId="0" fontId="1" fillId="0" borderId="0" xfId="5" applyFont="1" applyBorder="1"/>
    <xf numFmtId="0" fontId="1" fillId="0" borderId="14" xfId="5" applyFont="1" applyBorder="1"/>
    <xf numFmtId="0" fontId="1" fillId="0" borderId="0" xfId="5" applyBorder="1" applyAlignment="1"/>
    <xf numFmtId="0" fontId="1" fillId="5" borderId="13" xfId="5" applyFill="1" applyBorder="1"/>
    <xf numFmtId="0" fontId="51" fillId="5" borderId="13" xfId="5" applyFont="1" applyFill="1" applyBorder="1" applyAlignment="1">
      <alignment horizontal="right"/>
    </xf>
    <xf numFmtId="0" fontId="61" fillId="0" borderId="0" xfId="5" applyFont="1" applyBorder="1" applyAlignment="1">
      <alignment horizontal="left"/>
    </xf>
    <xf numFmtId="0" fontId="2" fillId="0" borderId="0" xfId="5" applyFont="1" applyBorder="1"/>
    <xf numFmtId="0" fontId="2" fillId="0" borderId="14" xfId="5" applyFont="1" applyBorder="1"/>
    <xf numFmtId="0" fontId="51" fillId="5" borderId="13" xfId="5" applyFont="1" applyFill="1" applyBorder="1" applyAlignment="1">
      <alignment horizontal="right" vertical="top"/>
    </xf>
    <xf numFmtId="0" fontId="2" fillId="0" borderId="14" xfId="5" applyFont="1" applyBorder="1" applyAlignment="1">
      <alignment vertical="top"/>
    </xf>
    <xf numFmtId="0" fontId="2" fillId="0" borderId="0" xfId="5" applyFont="1" applyBorder="1" applyAlignment="1">
      <alignment vertical="top"/>
    </xf>
    <xf numFmtId="0" fontId="57" fillId="0" borderId="0" xfId="5" applyFont="1" applyBorder="1" applyAlignment="1">
      <alignment horizontal="left" vertical="top" wrapText="1" indent="2"/>
    </xf>
    <xf numFmtId="0" fontId="61" fillId="0" borderId="0" xfId="5" applyFont="1" applyBorder="1" applyAlignment="1">
      <alignment horizontal="left" vertical="top" wrapText="1"/>
    </xf>
    <xf numFmtId="0" fontId="19" fillId="0" borderId="0" xfId="6" applyFont="1" applyBorder="1" applyAlignment="1">
      <alignment horizontal="left" vertical="top" wrapText="1"/>
    </xf>
    <xf numFmtId="0" fontId="1" fillId="0" borderId="0" xfId="5"/>
    <xf numFmtId="0" fontId="1" fillId="0" borderId="15" xfId="5" applyFill="1" applyBorder="1"/>
    <xf numFmtId="0" fontId="1" fillId="0" borderId="16" xfId="5" applyBorder="1"/>
    <xf numFmtId="0" fontId="1" fillId="0" borderId="17" xfId="5" applyBorder="1"/>
    <xf numFmtId="0" fontId="1" fillId="0" borderId="0" xfId="5" applyFill="1"/>
    <xf numFmtId="0" fontId="28" fillId="2" borderId="0" xfId="0" applyFont="1" applyFill="1" applyAlignment="1" applyProtection="1">
      <alignment horizontal="left"/>
      <protection locked="0"/>
    </xf>
    <xf numFmtId="0" fontId="34" fillId="4" borderId="7" xfId="4" applyFont="1" applyFill="1" applyBorder="1" applyAlignment="1" applyProtection="1">
      <alignment horizontal="center" vertical="center"/>
      <protection locked="0"/>
    </xf>
    <xf numFmtId="2" fontId="7" fillId="2" borderId="4" xfId="0" applyNumberFormat="1" applyFont="1" applyFill="1" applyBorder="1" applyAlignment="1" applyProtection="1">
      <alignment horizontal="center" vertical="center"/>
    </xf>
    <xf numFmtId="2" fontId="34" fillId="3" borderId="9" xfId="4" applyNumberFormat="1" applyFont="1" applyFill="1" applyBorder="1" applyAlignment="1" applyProtection="1">
      <alignment horizontal="center" vertical="center"/>
      <protection locked="0"/>
    </xf>
    <xf numFmtId="2" fontId="21" fillId="2" borderId="2" xfId="0" applyNumberFormat="1" applyFont="1" applyFill="1" applyBorder="1" applyAlignment="1" applyProtection="1">
      <alignment horizontal="right"/>
    </xf>
    <xf numFmtId="2" fontId="21" fillId="2" borderId="3" xfId="0" applyNumberFormat="1" applyFont="1" applyFill="1" applyBorder="1" applyAlignment="1" applyProtection="1">
      <alignment horizontal="right"/>
    </xf>
    <xf numFmtId="0" fontId="9" fillId="2" borderId="0" xfId="0" applyFont="1" applyFill="1" applyBorder="1" applyAlignment="1" applyProtection="1">
      <alignment horizontal="center" vertical="center"/>
      <protection locked="0"/>
    </xf>
    <xf numFmtId="0" fontId="15" fillId="2" borderId="0" xfId="2" applyFont="1" applyFill="1" applyAlignment="1" applyProtection="1">
      <alignment horizontal="center" vertical="center"/>
      <protection locked="0"/>
    </xf>
    <xf numFmtId="2" fontId="21" fillId="3" borderId="2" xfId="0" applyNumberFormat="1" applyFont="1" applyFill="1" applyBorder="1" applyAlignment="1" applyProtection="1">
      <alignment horizontal="right"/>
      <protection locked="0"/>
    </xf>
    <xf numFmtId="2" fontId="21" fillId="3" borderId="3" xfId="0" applyNumberFormat="1" applyFont="1" applyFill="1" applyBorder="1" applyAlignment="1" applyProtection="1">
      <alignment horizontal="right"/>
      <protection locked="0"/>
    </xf>
    <xf numFmtId="0" fontId="36" fillId="2" borderId="0" xfId="0" applyFont="1" applyFill="1" applyAlignment="1" applyProtection="1">
      <alignment horizontal="left"/>
      <protection hidden="1"/>
    </xf>
    <xf numFmtId="0" fontId="39" fillId="2" borderId="0" xfId="2" applyFont="1" applyFill="1" applyBorder="1" applyAlignment="1" applyProtection="1">
      <alignment horizontal="center" vertical="center" wrapText="1"/>
      <protection locked="0"/>
    </xf>
    <xf numFmtId="164" fontId="21" fillId="2" borderId="2" xfId="0" applyNumberFormat="1" applyFont="1" applyFill="1" applyBorder="1" applyAlignment="1" applyProtection="1">
      <alignment horizontal="right"/>
    </xf>
    <xf numFmtId="164" fontId="21" fillId="2" borderId="3" xfId="0" applyNumberFormat="1" applyFont="1" applyFill="1" applyBorder="1" applyAlignment="1" applyProtection="1">
      <alignment horizontal="right"/>
    </xf>
    <xf numFmtId="44" fontId="34" fillId="4" borderId="2" xfId="4" applyNumberFormat="1" applyFont="1" applyFill="1" applyBorder="1" applyAlignment="1" applyProtection="1">
      <alignment horizontal="right" vertical="center"/>
    </xf>
    <xf numFmtId="44" fontId="34" fillId="4" borderId="3" xfId="4" applyNumberFormat="1" applyFont="1" applyFill="1" applyBorder="1" applyAlignment="1" applyProtection="1">
      <alignment horizontal="right" vertical="center"/>
    </xf>
    <xf numFmtId="0" fontId="61" fillId="0" borderId="0" xfId="5" applyFont="1" applyBorder="1" applyAlignment="1">
      <alignment horizontal="left" vertical="top" wrapText="1"/>
    </xf>
    <xf numFmtId="0" fontId="57" fillId="0" borderId="0" xfId="5" applyFont="1" applyBorder="1" applyAlignment="1">
      <alignment horizontal="left" vertical="top" wrapText="1" indent="2"/>
    </xf>
    <xf numFmtId="0" fontId="57" fillId="0" borderId="0" xfId="5" quotePrefix="1" applyFont="1" applyBorder="1" applyAlignment="1">
      <alignment horizontal="left" vertical="top" wrapText="1" indent="4"/>
    </xf>
    <xf numFmtId="0" fontId="57" fillId="0" borderId="0" xfId="5" applyFont="1" applyBorder="1" applyAlignment="1">
      <alignment horizontal="left" vertical="top" wrapText="1" indent="4"/>
    </xf>
    <xf numFmtId="0" fontId="19" fillId="0" borderId="0" xfId="6" applyFont="1" applyBorder="1" applyAlignment="1">
      <alignment horizontal="left" vertical="top" wrapText="1"/>
    </xf>
    <xf numFmtId="0" fontId="57" fillId="0" borderId="0" xfId="5" applyFont="1" applyBorder="1" applyAlignment="1">
      <alignment horizontal="left" vertical="top" wrapText="1" indent="3"/>
    </xf>
  </cellXfs>
  <cellStyles count="8">
    <cellStyle name="Гиперссылка" xfId="2" builtinId="8"/>
    <cellStyle name="Обычный" xfId="0" builtinId="0"/>
    <cellStyle name="Обычный 2" xfId="4"/>
    <cellStyle name="Обычный 2 2" xfId="1"/>
    <cellStyle name="Обычный 3 2" xfId="5"/>
    <cellStyle name="Обычный 3 2 2" xfId="6"/>
    <cellStyle name="Обычный 4 2" xfId="7"/>
    <cellStyle name="Обычный_Лист1 2" xfId="3"/>
  </cellStyles>
  <dxfs count="36">
    <dxf>
      <numFmt numFmtId="0" formatCode="General"/>
      <fill>
        <patternFill patternType="solid">
          <fgColor indexed="64"/>
          <bgColor theme="0"/>
        </patternFill>
      </fill>
      <alignment horizontal="center" vertical="bottom" textRotation="0" wrapText="0" indent="0" justifyLastLine="0" shrinkToFit="0" readingOrder="0"/>
      <protection locked="0" hidden="0"/>
    </dxf>
    <dxf>
      <numFmt numFmtId="2" formatCode="0.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64" formatCode="_-* #,##0.00\ [$€-1]_-;\-* #,##0.00\ [$€-1]_-;_-* &quot;-&quot;??\ [$€-1]_-;_-@_-"/>
      <fill>
        <patternFill patternType="solid">
          <fgColor indexed="64"/>
          <bgColor theme="0"/>
        </patternFill>
      </fill>
      <alignment horizontal="center" vertical="center" textRotation="0" wrapText="0" indent="0" justifyLastLine="0" shrinkToFit="0" readingOrder="0"/>
      <border diagonalUp="0" diagonalDown="0">
        <left/>
        <right/>
        <top/>
        <bottom style="thin">
          <color theme="0" tint="-0.24994659260841701"/>
        </bottom>
        <vertical/>
        <horizontal/>
      </border>
      <protection locked="0" hidden="0"/>
    </dxf>
    <dxf>
      <font>
        <b/>
        <i val="0"/>
        <strike val="0"/>
        <condense val="0"/>
        <extend val="0"/>
        <outline val="0"/>
        <shadow val="0"/>
        <u val="none"/>
        <vertAlign val="baseline"/>
        <sz val="10"/>
        <color indexed="8"/>
        <name val="Arial"/>
        <scheme val="none"/>
      </font>
      <fill>
        <patternFill patternType="solid">
          <fgColor indexed="64"/>
          <bgColor rgb="FFD2F2C1"/>
        </patternFill>
      </fill>
      <alignment horizontal="center"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0"/>
        <color theme="1"/>
        <name val="Helvetica"/>
        <scheme val="none"/>
      </font>
      <numFmt numFmtId="1" formatCode="0"/>
      <fill>
        <patternFill patternType="solid">
          <fgColor indexed="64"/>
          <bgColor theme="4"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vertical/>
        <horizontal/>
      </border>
      <protection locked="1"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vertical/>
        <horizontal/>
      </border>
      <protection locked="1"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vertical/>
        <horizontal/>
      </border>
      <protection locked="1" hidden="0"/>
    </dxf>
    <dxf>
      <font>
        <b val="0"/>
        <i val="0"/>
        <strike val="0"/>
        <condense val="0"/>
        <extend val="0"/>
        <outline val="0"/>
        <shadow val="0"/>
        <u val="none"/>
        <vertAlign val="baseline"/>
        <sz val="10"/>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protection locked="0" hidden="0"/>
    </dxf>
    <dxf>
      <font>
        <b val="0"/>
        <i val="0"/>
        <strike val="0"/>
        <condense val="0"/>
        <extend val="0"/>
        <outline val="0"/>
        <shadow val="0"/>
        <u val="none"/>
        <vertAlign val="baseline"/>
        <sz val="10"/>
        <color theme="1"/>
        <name val="Arial"/>
        <scheme val="none"/>
      </font>
      <fill>
        <patternFill patternType="solid">
          <fgColor indexed="64"/>
          <bgColor rgb="FFD2F2C1"/>
        </patternFill>
      </fill>
      <alignment horizontal="center" vertical="top" textRotation="0" wrapText="1" indent="0" justifyLastLine="0" shrinkToFit="0" readingOrder="0"/>
      <protection locked="0" hidden="0"/>
    </dxf>
    <dxf>
      <font>
        <b/>
        <i val="0"/>
        <color auto="1"/>
      </font>
      <fill>
        <patternFill>
          <bgColor rgb="FFFFB3B3"/>
        </patternFill>
      </fill>
    </dxf>
    <dxf>
      <font>
        <b/>
        <i val="0"/>
        <color rgb="FFFF0000"/>
      </font>
      <fill>
        <patternFill>
          <bgColor rgb="FFFFB3B3"/>
        </patternFill>
      </fill>
    </dxf>
    <dxf>
      <font>
        <b/>
        <i val="0"/>
        <color rgb="FFFF0000"/>
      </font>
      <fill>
        <patternFill>
          <bgColor rgb="FFFFFF00"/>
        </patternFill>
      </fill>
    </dxf>
    <dxf>
      <font>
        <b/>
        <i val="0"/>
        <color auto="1"/>
      </font>
      <fill>
        <patternFill>
          <bgColor rgb="FFFFB3B3"/>
        </patternFill>
      </fill>
    </dxf>
    <dxf>
      <font>
        <b/>
        <i val="0"/>
        <color rgb="FFFF0000"/>
      </font>
      <fill>
        <patternFill>
          <bgColor theme="0"/>
        </patternFill>
      </fill>
    </dxf>
    <dxf>
      <font>
        <b/>
        <i val="0"/>
        <color rgb="FFFF0000"/>
      </font>
      <fill>
        <patternFill>
          <bgColor rgb="FFFFB3B3"/>
        </patternFill>
      </fill>
    </dxf>
    <dxf>
      <font>
        <b/>
        <i val="0"/>
        <color rgb="FFFF0000"/>
      </font>
    </dxf>
    <dxf>
      <font>
        <b/>
        <i val="0"/>
      </font>
      <fill>
        <patternFill>
          <bgColor rgb="FFFFFF00"/>
        </patternFill>
      </fill>
    </dxf>
    <dxf>
      <font>
        <b/>
        <i val="0"/>
        <color rgb="FFFF0000"/>
      </font>
      <fill>
        <patternFill>
          <bgColor rgb="FFFFB3B3"/>
        </patternFill>
      </fill>
    </dxf>
    <dxf>
      <font>
        <b/>
        <i val="0"/>
        <color rgb="FFFF0000"/>
      </font>
      <fill>
        <patternFill>
          <bgColor rgb="FFFFFF00"/>
        </patternFill>
      </fill>
    </dxf>
    <dxf>
      <font>
        <b/>
        <i val="0"/>
      </font>
      <fill>
        <patternFill>
          <bgColor rgb="FFFFFF00"/>
        </patternFill>
      </fill>
    </dxf>
    <dxf>
      <font>
        <b/>
        <i val="0"/>
        <color rgb="FFFF0000"/>
      </font>
      <fill>
        <patternFill>
          <bgColor rgb="FFFFFF00"/>
        </patternFill>
      </fill>
    </dxf>
    <dxf>
      <font>
        <b/>
        <i val="0"/>
        <color rgb="FFFF0000"/>
      </font>
    </dxf>
    <dxf>
      <font>
        <color rgb="FF9C0006"/>
      </font>
      <fill>
        <patternFill>
          <bgColor rgb="FFFFC7CE"/>
        </patternFill>
      </fill>
    </dxf>
    <dxf>
      <font>
        <color theme="2" tint="-0.89996032593768116"/>
      </font>
    </dxf>
  </dxfs>
  <tableStyles count="1" defaultTableStyle="TableStyleMedium2" defaultPivotStyle="PivotStyleLight16">
    <tableStyle name="Стиль таблицы 3" pivot="0" count="1">
      <tableStyleElement type="firstHeaderCell"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0.png"/><Relationship Id="rId4" Type="http://schemas.openxmlformats.org/officeDocument/2006/relationships/image" Target="../media/image5.png"/><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104776</xdr:colOff>
      <xdr:row>0</xdr:row>
      <xdr:rowOff>257176</xdr:rowOff>
    </xdr:from>
    <xdr:to>
      <xdr:col>2</xdr:col>
      <xdr:colOff>838200</xdr:colOff>
      <xdr:row>3</xdr:row>
      <xdr:rowOff>29760</xdr:rowOff>
    </xdr:to>
    <xdr:pic>
      <xdr:nvPicPr>
        <xdr:cNvPr id="2" name="Изображение 3">
          <a:extLst>
            <a:ext uri="{FF2B5EF4-FFF2-40B4-BE49-F238E27FC236}">
              <a16:creationId xmlns:a16="http://schemas.microsoft.com/office/drawing/2014/main" id="{E2CD9764-ADA7-CB40-951C-13B382164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6" y="257176"/>
          <a:ext cx="733424" cy="706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0E4D076-7BC0-4560-B035-B364362F98F2}"/>
            </a:ext>
          </a:extLst>
        </xdr:cNvPr>
        <xdr:cNvSpPr txBox="1"/>
      </xdr:nvSpPr>
      <xdr:spPr>
        <a:xfrm>
          <a:off x="247650" y="22151"/>
          <a:ext cx="9363075" cy="1576056"/>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8-495-280-08-97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r>
            <a:rPr lang="ru-RU" sz="1000">
              <a:solidFill>
                <a:schemeClr val="bg1"/>
              </a:solidFill>
              <a:latin typeface="Arial" panose="020B0604020202020204" pitchFamily="34" charset="0"/>
              <a:cs typeface="Arial" panose="020B0604020202020204" pitchFamily="34" charset="0"/>
            </a:rPr>
            <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30E5A832-3839-428E-AEEE-3FC25A33778D}"/>
            </a:ext>
          </a:extLst>
        </xdr:cNvPr>
        <xdr:cNvPicPr>
          <a:picLocks noChangeAspect="1"/>
        </xdr:cNvPicPr>
      </xdr:nvPicPr>
      <xdr:blipFill>
        <a:blip xmlns:r="http://schemas.openxmlformats.org/officeDocument/2006/relationships" r:embed="rId1"/>
        <a:stretch>
          <a:fillRect/>
        </a:stretch>
      </xdr:blipFill>
      <xdr:spPr>
        <a:xfrm>
          <a:off x="258725" y="1794022"/>
          <a:ext cx="7049484" cy="445300"/>
        </a:xfrm>
        <a:prstGeom prst="rect">
          <a:avLst/>
        </a:prstGeom>
      </xdr:spPr>
    </xdr:pic>
    <xdr:clientData/>
  </xdr:twoCellAnchor>
  <xdr:twoCellAnchor editAs="oneCell">
    <xdr:from>
      <xdr:col>1</xdr:col>
      <xdr:colOff>19050</xdr:colOff>
      <xdr:row>64</xdr:row>
      <xdr:rowOff>0</xdr:rowOff>
    </xdr:from>
    <xdr:to>
      <xdr:col>5</xdr:col>
      <xdr:colOff>171781</xdr:colOff>
      <xdr:row>66</xdr:row>
      <xdr:rowOff>123895</xdr:rowOff>
    </xdr:to>
    <xdr:pic>
      <xdr:nvPicPr>
        <xdr:cNvPr id="4" name="Рисунок 3">
          <a:extLst>
            <a:ext uri="{FF2B5EF4-FFF2-40B4-BE49-F238E27FC236}">
              <a16:creationId xmlns:a16="http://schemas.microsoft.com/office/drawing/2014/main" id="{750E2A50-4810-43E2-A5FC-76AAE2460B57}"/>
            </a:ext>
          </a:extLst>
        </xdr:cNvPr>
        <xdr:cNvPicPr>
          <a:picLocks noChangeAspect="1"/>
        </xdr:cNvPicPr>
      </xdr:nvPicPr>
      <xdr:blipFill>
        <a:blip xmlns:r="http://schemas.openxmlformats.org/officeDocument/2006/relationships" r:embed="rId2"/>
        <a:stretch>
          <a:fillRect/>
        </a:stretch>
      </xdr:blipFill>
      <xdr:spPr>
        <a:xfrm>
          <a:off x="247650" y="17935575"/>
          <a:ext cx="2372056" cy="504895"/>
        </a:xfrm>
        <a:prstGeom prst="rect">
          <a:avLst/>
        </a:prstGeom>
      </xdr:spPr>
    </xdr:pic>
    <xdr:clientData/>
  </xdr:twoCellAnchor>
  <xdr:twoCellAnchor editAs="oneCell">
    <xdr:from>
      <xdr:col>1</xdr:col>
      <xdr:colOff>19050</xdr:colOff>
      <xdr:row>76</xdr:row>
      <xdr:rowOff>0</xdr:rowOff>
    </xdr:from>
    <xdr:to>
      <xdr:col>6</xdr:col>
      <xdr:colOff>152813</xdr:colOff>
      <xdr:row>78</xdr:row>
      <xdr:rowOff>104843</xdr:rowOff>
    </xdr:to>
    <xdr:pic>
      <xdr:nvPicPr>
        <xdr:cNvPr id="5" name="Рисунок 4">
          <a:extLst>
            <a:ext uri="{FF2B5EF4-FFF2-40B4-BE49-F238E27FC236}">
              <a16:creationId xmlns:a16="http://schemas.microsoft.com/office/drawing/2014/main" id="{3B30DAED-2C16-4253-BD1A-EC22E4A53333}"/>
            </a:ext>
          </a:extLst>
        </xdr:cNvPr>
        <xdr:cNvPicPr>
          <a:picLocks noChangeAspect="1"/>
        </xdr:cNvPicPr>
      </xdr:nvPicPr>
      <xdr:blipFill>
        <a:blip xmlns:r="http://schemas.openxmlformats.org/officeDocument/2006/relationships" r:embed="rId3"/>
        <a:stretch>
          <a:fillRect/>
        </a:stretch>
      </xdr:blipFill>
      <xdr:spPr>
        <a:xfrm>
          <a:off x="247650" y="20793075"/>
          <a:ext cx="2962688" cy="485843"/>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5B602191-461F-4082-A9F1-D9C0D68B951A}"/>
            </a:ext>
          </a:extLst>
        </xdr:cNvPr>
        <xdr:cNvPicPr>
          <a:picLocks noChangeAspect="1"/>
        </xdr:cNvPicPr>
      </xdr:nvPicPr>
      <xdr:blipFill>
        <a:blip xmlns:r="http://schemas.openxmlformats.org/officeDocument/2006/relationships" r:embed="rId4"/>
        <a:stretch>
          <a:fillRect/>
        </a:stretch>
      </xdr:blipFill>
      <xdr:spPr>
        <a:xfrm>
          <a:off x="247650" y="4244827"/>
          <a:ext cx="7230484" cy="535689"/>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B64BF73-14DF-4465-8AFC-2250F3476188}"/>
            </a:ext>
          </a:extLst>
        </xdr:cNvPr>
        <xdr:cNvPicPr>
          <a:picLocks noChangeAspect="1"/>
        </xdr:cNvPicPr>
      </xdr:nvPicPr>
      <xdr:blipFill>
        <a:blip xmlns:r="http://schemas.openxmlformats.org/officeDocument/2006/relationships" r:embed="rId5"/>
        <a:stretch>
          <a:fillRect/>
        </a:stretch>
      </xdr:blipFill>
      <xdr:spPr>
        <a:xfrm>
          <a:off x="247650" y="8974101"/>
          <a:ext cx="6315956" cy="533474"/>
        </a:xfrm>
        <a:prstGeom prst="rect">
          <a:avLst/>
        </a:prstGeom>
      </xdr:spPr>
    </xdr:pic>
    <xdr:clientData/>
  </xdr:twoCellAnchor>
  <xdr:twoCellAnchor editAs="oneCell">
    <xdr:from>
      <xdr:col>1</xdr:col>
      <xdr:colOff>19050</xdr:colOff>
      <xdr:row>94</xdr:row>
      <xdr:rowOff>0</xdr:rowOff>
    </xdr:from>
    <xdr:to>
      <xdr:col>9</xdr:col>
      <xdr:colOff>172121</xdr:colOff>
      <xdr:row>96</xdr:row>
      <xdr:rowOff>104843</xdr:rowOff>
    </xdr:to>
    <xdr:pic>
      <xdr:nvPicPr>
        <xdr:cNvPr id="8" name="Рисунок 7">
          <a:extLst>
            <a:ext uri="{FF2B5EF4-FFF2-40B4-BE49-F238E27FC236}">
              <a16:creationId xmlns:a16="http://schemas.microsoft.com/office/drawing/2014/main" id="{8E8A0C4D-617D-4C9A-9CF7-06FD1D7060B3}"/>
            </a:ext>
          </a:extLst>
        </xdr:cNvPr>
        <xdr:cNvPicPr>
          <a:picLocks noChangeAspect="1"/>
        </xdr:cNvPicPr>
      </xdr:nvPicPr>
      <xdr:blipFill>
        <a:blip xmlns:r="http://schemas.openxmlformats.org/officeDocument/2006/relationships" r:embed="rId6"/>
        <a:stretch>
          <a:fillRect/>
        </a:stretch>
      </xdr:blipFill>
      <xdr:spPr>
        <a:xfrm>
          <a:off x="247650" y="26498550"/>
          <a:ext cx="4810796" cy="485843"/>
        </a:xfrm>
        <a:prstGeom prst="rect">
          <a:avLst/>
        </a:prstGeom>
      </xdr:spPr>
    </xdr:pic>
    <xdr:clientData/>
  </xdr:twoCellAnchor>
  <xdr:twoCellAnchor editAs="oneCell">
    <xdr:from>
      <xdr:col>1</xdr:col>
      <xdr:colOff>38100</xdr:colOff>
      <xdr:row>99</xdr:row>
      <xdr:rowOff>161925</xdr:rowOff>
    </xdr:from>
    <xdr:to>
      <xdr:col>15</xdr:col>
      <xdr:colOff>238125</xdr:colOff>
      <xdr:row>115</xdr:row>
      <xdr:rowOff>95250</xdr:rowOff>
    </xdr:to>
    <xdr:pic>
      <xdr:nvPicPr>
        <xdr:cNvPr id="9" name="Рисунок 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700" y="27612975"/>
          <a:ext cx="892492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2899" y="50726"/>
          <a:ext cx="3330000" cy="883311"/>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06A6302C-BBB2-4247-8937-F1E4D9815028}"/>
            </a:ext>
          </a:extLst>
        </xdr:cNvPr>
        <xdr:cNvPicPr>
          <a:picLocks noChangeAspect="1"/>
        </xdr:cNvPicPr>
      </xdr:nvPicPr>
      <xdr:blipFill>
        <a:blip xmlns:r="http://schemas.openxmlformats.org/officeDocument/2006/relationships" r:embed="rId10"/>
        <a:stretch>
          <a:fillRect/>
        </a:stretch>
      </xdr:blipFill>
      <xdr:spPr>
        <a:xfrm>
          <a:off x="257175" y="14868525"/>
          <a:ext cx="5268060" cy="485843"/>
        </a:xfrm>
        <a:prstGeom prst="rect">
          <a:avLst/>
        </a:prstGeom>
      </xdr:spPr>
    </xdr:pic>
    <xdr:clientData/>
  </xdr:twoCellAnchor>
</xdr:wsDr>
</file>

<file path=xl/tables/table1.xml><?xml version="1.0" encoding="utf-8"?>
<table xmlns="http://schemas.openxmlformats.org/spreadsheetml/2006/main" id="1" name="Таблица233" displayName="Таблица233" ref="B25:U771" totalsRowShown="0" headerRowDxfId="20" dataDxfId="19">
  <autoFilter ref="B25:U771"/>
  <tableColumns count="20">
    <tableColumn id="1" name="Артикул" dataDxfId="18"/>
    <tableColumn id="2" name="Раздел" dataDxfId="17"/>
    <tableColumn id="3" name="Род" dataDxfId="16"/>
    <tableColumn id="12" name="Вид"/>
    <tableColumn id="4" name="Сорт" dataDxfId="15"/>
    <tableColumn id="5" name="Луковиц в упаковке, шт" dataDxfId="14"/>
    <tableColumn id="6" name="Размер" dataDxfId="13"/>
    <tableColumn id="7" name="Уп. в коробке" dataDxfId="12"/>
    <tableColumn id="22" name="Кратность заказа, упаковок" dataDxfId="11"/>
    <tableColumn id="8" name="Цена за упаковку, €" dataDxfId="10"/>
    <tableColumn id="9" name="ID код" dataDxfId="9"/>
    <tableColumn id="10" name="род2" dataDxfId="8"/>
    <tableColumn id="19" name="вид3" dataDxfId="7"/>
    <tableColumn id="20" name="код производителя" dataDxfId="6"/>
    <tableColumn id="21" name="упаковка" dataDxfId="5"/>
    <tableColumn id="13" name="Заказ (упаковок)_x000a_↓" dataDxfId="4" dataCellStyle="Обычный 2"/>
    <tableColumn id="14" name="Сумма, € " dataDxfId="3">
      <calculatedColumnFormula>K26*Q26</calculatedColumnFormula>
    </tableColumn>
    <tableColumn id="15" name="Кол-во коробок" dataDxfId="2">
      <calculatedColumnFormula>IF(Q26/I26=0,"-",Q26/I26)</calculatedColumnFormula>
    </tableColumn>
    <tableColumn id="17" name="Еще упаковок до целой коробки" dataDxfId="1">
      <calculatedColumnFormula>IF($K$15=1,"",IF(AND(Таблица233[[#This Row],[Заказ (упаковок)
↓]]=0,$K$15*Таблица233[[#This Row],[Уп. в коробке]]&lt;5),0,ROUNDDOWN($K$15*Таблица233[[#This Row],[Уп. в коробке]],0)))</calculatedColumnFormula>
    </tableColumn>
    <tableColumn id="18" name="← воспользуйтесь столбцом, если в вашем заказе оказалась не целая коробка" dataDxfId="0">
      <calculatedColumnFormula>IF(MOD(Таблица233[[#This Row],[Заказ (упаковок)
↓]],Таблица233[[#This Row],[Кратность заказа, упаковок]])&gt;0,"ошибка - неверное количество в заказе","")</calculatedColumnFormula>
    </tableColumn>
  </tableColumns>
  <tableStyleInfo name="Стиль таблицы 3"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2"/>
  <sheetViews>
    <sheetView tabSelected="1" workbookViewId="0">
      <selection activeCell="Q27" sqref="Q27"/>
    </sheetView>
  </sheetViews>
  <sheetFormatPr defaultColWidth="9.109375" defaultRowHeight="14.4" outlineLevelCol="1" x14ac:dyDescent="0.3"/>
  <cols>
    <col min="1" max="1" width="6.88671875" style="69" customWidth="1"/>
    <col min="2" max="2" width="11.44140625" style="68" hidden="1" customWidth="1"/>
    <col min="3" max="3" width="19.33203125" style="68" customWidth="1"/>
    <col min="4" max="4" width="15.88671875" style="68" customWidth="1"/>
    <col min="5" max="5" width="18.33203125" style="68" customWidth="1"/>
    <col min="6" max="6" width="29.33203125" style="68" customWidth="1"/>
    <col min="7" max="7" width="8" style="68" customWidth="1"/>
    <col min="8" max="10" width="8" style="112" customWidth="1"/>
    <col min="11" max="11" width="7.88671875" style="112" customWidth="1"/>
    <col min="12" max="12" width="8.44140625" style="68" hidden="1" customWidth="1" outlineLevel="1"/>
    <col min="13" max="13" width="8" style="68" hidden="1" customWidth="1" outlineLevel="1"/>
    <col min="14" max="14" width="11.88671875" style="68" hidden="1" customWidth="1" outlineLevel="1"/>
    <col min="15" max="15" width="14.88671875" style="68" hidden="1" customWidth="1" outlineLevel="1"/>
    <col min="16" max="16" width="12.44140625" style="68" hidden="1" customWidth="1" outlineLevel="1"/>
    <col min="17" max="17" width="11.109375" style="68" customWidth="1" collapsed="1"/>
    <col min="18" max="18" width="10.6640625" style="68" customWidth="1"/>
    <col min="19" max="19" width="9.109375" style="68" customWidth="1"/>
    <col min="20" max="20" width="12.6640625" style="68" customWidth="1"/>
    <col min="21" max="21" width="27.88671875" style="68" customWidth="1"/>
    <col min="22" max="22" width="32.109375" style="68" customWidth="1"/>
    <col min="23" max="23" width="26.6640625" style="68" customWidth="1"/>
    <col min="24" max="16384" width="9.109375" style="68"/>
  </cols>
  <sheetData>
    <row r="1" spans="1:24" s="3" customFormat="1" ht="30.75" customHeight="1" x14ac:dyDescent="0.25">
      <c r="A1" s="1"/>
      <c r="B1" s="2"/>
      <c r="C1" s="2"/>
      <c r="D1" s="2"/>
      <c r="E1" s="2"/>
      <c r="F1" s="2"/>
      <c r="H1" s="4"/>
      <c r="I1" s="4"/>
      <c r="J1" s="4"/>
      <c r="K1" s="4"/>
      <c r="Q1" s="4"/>
      <c r="R1" s="5"/>
      <c r="S1" s="4"/>
      <c r="T1" s="6"/>
      <c r="U1" s="4"/>
      <c r="V1" s="7"/>
      <c r="W1" s="4"/>
    </row>
    <row r="2" spans="1:24" s="3" customFormat="1" ht="24.6" x14ac:dyDescent="0.25">
      <c r="A2" s="1"/>
      <c r="C2" s="171" t="s">
        <v>0</v>
      </c>
      <c r="D2" s="171"/>
      <c r="E2" s="171"/>
      <c r="F2" s="171"/>
      <c r="G2" s="171"/>
      <c r="H2" s="171"/>
      <c r="I2" s="171"/>
      <c r="J2" s="171"/>
      <c r="K2" s="171"/>
      <c r="L2" s="171"/>
      <c r="M2" s="171"/>
      <c r="N2" s="171"/>
      <c r="O2" s="171"/>
      <c r="P2" s="171"/>
      <c r="Q2" s="171"/>
      <c r="R2" s="171"/>
      <c r="S2" s="171"/>
      <c r="T2" s="171"/>
      <c r="U2" s="8"/>
      <c r="V2" s="9"/>
      <c r="W2" s="9"/>
    </row>
    <row r="3" spans="1:24" s="3" customFormat="1" ht="16.5" customHeight="1" x14ac:dyDescent="0.45">
      <c r="A3" s="1"/>
      <c r="C3" s="10"/>
      <c r="D3" s="10"/>
      <c r="E3" s="10"/>
      <c r="F3" s="11"/>
      <c r="H3" s="12" t="s">
        <v>1</v>
      </c>
      <c r="I3" s="13"/>
      <c r="J3" s="13"/>
      <c r="K3" s="10"/>
      <c r="L3" s="10"/>
      <c r="M3" s="10"/>
      <c r="N3" s="10"/>
      <c r="O3" s="10"/>
      <c r="P3" s="10"/>
      <c r="Q3" s="10"/>
      <c r="R3" s="10"/>
      <c r="S3" s="10"/>
      <c r="T3" s="10"/>
      <c r="U3" s="8"/>
      <c r="V3" s="9"/>
      <c r="W3" s="9"/>
    </row>
    <row r="4" spans="1:24" s="3" customFormat="1" ht="16.5" customHeight="1" x14ac:dyDescent="0.25">
      <c r="A4" s="1"/>
      <c r="C4" s="10"/>
      <c r="D4" s="10"/>
      <c r="E4" s="10"/>
      <c r="F4" s="10"/>
      <c r="G4" s="172" t="s">
        <v>2</v>
      </c>
      <c r="H4" s="172"/>
      <c r="I4" s="172"/>
      <c r="J4" s="14"/>
      <c r="K4" s="15"/>
      <c r="L4" s="10"/>
      <c r="M4" s="10"/>
      <c r="N4" s="10"/>
      <c r="O4" s="10"/>
      <c r="P4" s="10"/>
      <c r="Q4" s="10"/>
      <c r="R4" s="10"/>
      <c r="S4" s="10"/>
      <c r="T4" s="10"/>
      <c r="U4" s="10"/>
      <c r="V4" s="8"/>
      <c r="W4" s="9"/>
      <c r="X4" s="9"/>
    </row>
    <row r="5" spans="1:24" s="3" customFormat="1" ht="16.5" customHeight="1" x14ac:dyDescent="0.25">
      <c r="A5" s="1"/>
      <c r="C5" s="10"/>
      <c r="D5" s="10"/>
      <c r="E5" s="10"/>
      <c r="G5" s="16"/>
      <c r="I5" s="17" t="s">
        <v>3</v>
      </c>
      <c r="J5" s="18" t="s">
        <v>4</v>
      </c>
      <c r="L5" s="10"/>
      <c r="M5" s="10"/>
      <c r="N5" s="10"/>
      <c r="O5" s="10"/>
      <c r="P5" s="10"/>
      <c r="Q5" s="10"/>
      <c r="R5" s="10"/>
      <c r="S5" s="10"/>
      <c r="T5" s="10"/>
      <c r="U5" s="8"/>
      <c r="V5" s="9"/>
      <c r="W5" s="9"/>
    </row>
    <row r="6" spans="1:24" s="3" customFormat="1" ht="12" customHeight="1" x14ac:dyDescent="0.25">
      <c r="A6" s="1"/>
      <c r="B6" s="19"/>
      <c r="D6" s="19"/>
      <c r="E6" s="19"/>
      <c r="G6" s="19"/>
      <c r="H6" s="20"/>
      <c r="I6" s="20"/>
      <c r="J6" s="20"/>
      <c r="K6" s="21"/>
      <c r="L6" s="5"/>
      <c r="M6" s="5"/>
      <c r="N6" s="5"/>
      <c r="O6" s="5"/>
      <c r="P6" s="5"/>
      <c r="Q6" s="5"/>
      <c r="R6" s="5"/>
      <c r="S6" s="4"/>
      <c r="T6" s="6"/>
      <c r="U6" s="4"/>
    </row>
    <row r="7" spans="1:24" s="3" customFormat="1" ht="13.5" customHeight="1" x14ac:dyDescent="0.25">
      <c r="A7" s="1"/>
      <c r="B7" s="19"/>
      <c r="C7" s="22" t="s">
        <v>5</v>
      </c>
      <c r="D7" s="23"/>
      <c r="E7" s="19"/>
      <c r="F7" s="19"/>
      <c r="G7" s="20"/>
      <c r="H7" s="20"/>
      <c r="I7" s="20"/>
      <c r="J7" s="20"/>
      <c r="K7" s="21"/>
      <c r="L7" s="5"/>
      <c r="M7" s="5"/>
      <c r="N7" s="5"/>
      <c r="O7" s="5"/>
      <c r="P7" s="5"/>
      <c r="Q7" s="5"/>
      <c r="R7" s="173">
        <v>89.68</v>
      </c>
      <c r="S7" s="174"/>
      <c r="T7" s="24" t="s">
        <v>6</v>
      </c>
    </row>
    <row r="8" spans="1:24" s="26" customFormat="1" ht="15.75" customHeight="1" x14ac:dyDescent="0.25">
      <c r="A8" s="25"/>
      <c r="C8" s="165" t="s">
        <v>7</v>
      </c>
      <c r="D8" s="27"/>
      <c r="F8" s="22"/>
      <c r="G8" s="28"/>
      <c r="H8" s="29"/>
      <c r="I8" s="29"/>
      <c r="J8" s="29"/>
      <c r="K8" s="30"/>
      <c r="L8" s="31"/>
      <c r="M8" s="31"/>
      <c r="N8" s="31"/>
      <c r="O8" s="31"/>
      <c r="P8" s="31"/>
      <c r="Q8" s="31"/>
      <c r="R8" s="169">
        <f>SUM(Q27:Q610)</f>
        <v>0</v>
      </c>
      <c r="S8" s="170"/>
      <c r="T8" s="24" t="s">
        <v>8</v>
      </c>
    </row>
    <row r="9" spans="1:24" s="26" customFormat="1" ht="13.8" x14ac:dyDescent="0.25">
      <c r="A9" s="25"/>
      <c r="C9" s="165" t="s">
        <v>9</v>
      </c>
      <c r="F9" s="22"/>
      <c r="G9" s="28"/>
      <c r="H9" s="32"/>
      <c r="I9" s="32"/>
      <c r="J9" s="32"/>
      <c r="K9" s="33"/>
      <c r="L9" s="34"/>
      <c r="M9" s="34"/>
      <c r="N9" s="34"/>
      <c r="O9" s="34"/>
      <c r="P9" s="34"/>
      <c r="Q9" s="33" t="str">
        <f>IF(AND(K12&gt;0,K15&lt;&gt;1),"не целая коробка!","")</f>
        <v/>
      </c>
      <c r="R9" s="169">
        <f>SUM(S27:S448)+SUM(S566:S610)</f>
        <v>0</v>
      </c>
      <c r="S9" s="170"/>
      <c r="T9" s="24" t="s">
        <v>10</v>
      </c>
      <c r="U9" s="35"/>
    </row>
    <row r="10" spans="1:24" s="26" customFormat="1" ht="13.8" x14ac:dyDescent="0.25">
      <c r="A10" s="25"/>
      <c r="C10" s="45" t="s">
        <v>11</v>
      </c>
      <c r="F10" s="36"/>
      <c r="G10" s="37"/>
      <c r="H10" s="32"/>
      <c r="I10" s="32"/>
      <c r="J10" s="32"/>
      <c r="K10" s="33"/>
      <c r="L10" s="34"/>
      <c r="M10" s="34"/>
      <c r="N10" s="34"/>
      <c r="O10" s="34"/>
      <c r="P10" s="34"/>
      <c r="Q10" s="33" t="str">
        <f>IF(AND(K13&gt;0,K16&lt;&gt;1),"не целая коробка!","")</f>
        <v/>
      </c>
      <c r="R10" s="169">
        <f>SUM(S449:S565)</f>
        <v>0</v>
      </c>
      <c r="S10" s="170"/>
      <c r="T10" s="24" t="s">
        <v>12</v>
      </c>
      <c r="U10" s="35"/>
    </row>
    <row r="11" spans="1:24" s="26" customFormat="1" ht="13.8" x14ac:dyDescent="0.25">
      <c r="A11" s="25"/>
      <c r="C11" s="38" t="s">
        <v>2453</v>
      </c>
      <c r="D11" s="39" t="s">
        <v>2454</v>
      </c>
      <c r="E11" s="39"/>
      <c r="H11" s="32"/>
      <c r="I11" s="32"/>
      <c r="J11" s="32"/>
      <c r="K11" s="40"/>
      <c r="L11" s="34"/>
      <c r="M11" s="34"/>
      <c r="N11" s="34"/>
      <c r="O11" s="34"/>
      <c r="P11" s="34"/>
      <c r="Q11" s="41"/>
      <c r="R11" s="169">
        <f>SUM(Q612:Q771)</f>
        <v>0</v>
      </c>
      <c r="S11" s="170"/>
      <c r="T11" s="24" t="s">
        <v>13</v>
      </c>
      <c r="U11" s="35"/>
    </row>
    <row r="12" spans="1:24" s="26" customFormat="1" ht="15" customHeight="1" x14ac:dyDescent="0.25">
      <c r="A12" s="25"/>
      <c r="D12" s="42" t="s">
        <v>14</v>
      </c>
      <c r="E12" s="42"/>
      <c r="H12" s="32"/>
      <c r="I12" s="32"/>
      <c r="J12" s="32"/>
      <c r="K12" s="43">
        <f>SUM(T27:T448)+SUM(T566:T610)</f>
        <v>0</v>
      </c>
      <c r="L12" s="34"/>
      <c r="M12" s="34"/>
      <c r="N12" s="34"/>
      <c r="O12" s="34"/>
      <c r="P12" s="34"/>
      <c r="Q12" s="44"/>
      <c r="R12" s="169">
        <f>SUM(S612:S771)</f>
        <v>0</v>
      </c>
      <c r="S12" s="170"/>
      <c r="T12" s="24" t="s">
        <v>15</v>
      </c>
      <c r="U12" s="35"/>
    </row>
    <row r="13" spans="1:24" s="26" customFormat="1" ht="15" customHeight="1" x14ac:dyDescent="0.25">
      <c r="A13" s="25"/>
      <c r="C13" s="38" t="s">
        <v>16</v>
      </c>
      <c r="D13" s="26" t="s">
        <v>17</v>
      </c>
      <c r="H13" s="32"/>
      <c r="I13" s="32"/>
      <c r="J13" s="32"/>
      <c r="K13" s="43">
        <f>SUM(T449:T565)</f>
        <v>0</v>
      </c>
      <c r="L13" s="34"/>
      <c r="M13" s="34"/>
      <c r="N13" s="34"/>
      <c r="O13" s="34"/>
      <c r="P13" s="34"/>
      <c r="R13" s="177">
        <f>SUM(R27:R771)</f>
        <v>0</v>
      </c>
      <c r="S13" s="178"/>
      <c r="T13" s="45" t="s">
        <v>18</v>
      </c>
      <c r="U13" s="35"/>
    </row>
    <row r="14" spans="1:24" s="26" customFormat="1" ht="17.25" customHeight="1" x14ac:dyDescent="0.25">
      <c r="A14" s="25"/>
      <c r="D14" s="46" t="s">
        <v>19</v>
      </c>
      <c r="E14" s="46"/>
      <c r="H14" s="32"/>
      <c r="I14" s="32"/>
      <c r="J14" s="32"/>
      <c r="K14" s="34"/>
      <c r="L14" s="34"/>
      <c r="M14" s="34"/>
      <c r="N14" s="34"/>
      <c r="O14" s="34"/>
      <c r="P14" s="34"/>
      <c r="R14" s="169" t="str">
        <f>IF(AND(R15&gt;0,R15&lt;400),"+10%","-   %")</f>
        <v>-   %</v>
      </c>
      <c r="S14" s="170"/>
      <c r="T14" s="45" t="s">
        <v>20</v>
      </c>
      <c r="U14" s="35"/>
    </row>
    <row r="15" spans="1:24" s="26" customFormat="1" ht="15" customHeight="1" x14ac:dyDescent="0.25">
      <c r="A15" s="25"/>
      <c r="D15" s="26" t="s">
        <v>21</v>
      </c>
      <c r="H15" s="32"/>
      <c r="I15" s="32"/>
      <c r="J15" s="32"/>
      <c r="K15" s="47">
        <f>1-(R9-INT(R9))</f>
        <v>1</v>
      </c>
      <c r="L15" s="34"/>
      <c r="M15" s="34"/>
      <c r="N15" s="34"/>
      <c r="O15" s="34"/>
      <c r="P15" s="34"/>
      <c r="Q15" s="41"/>
      <c r="R15" s="177">
        <f>IF(R13&lt;400,R13*1.1,R13)</f>
        <v>0</v>
      </c>
      <c r="S15" s="178"/>
      <c r="T15" s="45" t="s">
        <v>22</v>
      </c>
      <c r="U15" s="35"/>
    </row>
    <row r="16" spans="1:24" s="26" customFormat="1" ht="15" customHeight="1" x14ac:dyDescent="0.25">
      <c r="A16" s="25"/>
      <c r="C16" s="46" t="s">
        <v>23</v>
      </c>
      <c r="D16" s="46"/>
      <c r="E16" s="46"/>
      <c r="H16" s="32"/>
      <c r="I16" s="32"/>
      <c r="J16" s="32"/>
      <c r="K16" s="47">
        <f>1-(R10-INT(R10))</f>
        <v>1</v>
      </c>
      <c r="L16" s="34"/>
      <c r="M16" s="34"/>
      <c r="N16" s="34"/>
      <c r="O16" s="34"/>
      <c r="P16" s="34"/>
      <c r="Q16" s="48"/>
      <c r="R16" s="179">
        <f>R17*R7</f>
        <v>0</v>
      </c>
      <c r="S16" s="180"/>
      <c r="T16" s="45" t="s">
        <v>22</v>
      </c>
      <c r="U16" s="35"/>
    </row>
    <row r="17" spans="1:23" s="26" customFormat="1" ht="15" customHeight="1" x14ac:dyDescent="0.25">
      <c r="A17" s="25"/>
      <c r="C17" s="22"/>
      <c r="H17" s="32"/>
      <c r="I17" s="32"/>
      <c r="J17" s="32"/>
      <c r="L17" s="34"/>
      <c r="M17" s="34"/>
      <c r="N17" s="34"/>
      <c r="O17" s="34"/>
      <c r="P17" s="34"/>
      <c r="Q17" s="48"/>
      <c r="U17" s="49"/>
      <c r="V17" s="50"/>
      <c r="W17" s="49"/>
    </row>
    <row r="18" spans="1:23" s="26" customFormat="1" ht="15" customHeight="1" x14ac:dyDescent="0.25">
      <c r="A18" s="25"/>
      <c r="C18" s="46" t="s">
        <v>24</v>
      </c>
      <c r="D18" s="42"/>
      <c r="E18" s="42"/>
      <c r="H18" s="32"/>
      <c r="I18" s="32"/>
      <c r="J18" s="32"/>
      <c r="L18" s="34"/>
      <c r="M18" s="34"/>
      <c r="N18" s="34"/>
      <c r="O18" s="34"/>
      <c r="P18" s="34"/>
      <c r="Q18" s="48"/>
      <c r="U18" s="49"/>
      <c r="V18" s="50"/>
      <c r="W18" s="49"/>
    </row>
    <row r="19" spans="1:23" s="26" customFormat="1" ht="15" customHeight="1" x14ac:dyDescent="0.25">
      <c r="A19" s="25"/>
      <c r="C19" s="46" t="s">
        <v>25</v>
      </c>
      <c r="D19" s="42"/>
      <c r="E19" s="42"/>
      <c r="H19" s="32"/>
      <c r="I19" s="32"/>
      <c r="J19" s="32"/>
      <c r="K19" s="43"/>
      <c r="L19" s="34"/>
      <c r="M19" s="34"/>
      <c r="N19" s="34"/>
      <c r="O19" s="34"/>
      <c r="P19" s="34"/>
      <c r="Q19" s="48"/>
      <c r="R19" s="175" t="str">
        <f>IF(AND(K12&gt;0,K15&lt;&gt;1),CONCATENATE("Коробка с малой упаковкой заполнена не полностью. Свободно ",ROUND(K15,2)*100,"%"),"")</f>
        <v/>
      </c>
      <c r="S19" s="175"/>
      <c r="T19" s="175"/>
      <c r="U19" s="175"/>
      <c r="V19" s="175"/>
      <c r="W19" s="49"/>
    </row>
    <row r="20" spans="1:23" s="26" customFormat="1" ht="15" customHeight="1" x14ac:dyDescent="0.25">
      <c r="A20" s="25"/>
      <c r="D20" s="42"/>
      <c r="E20" s="42"/>
      <c r="H20" s="32"/>
      <c r="I20" s="32"/>
      <c r="J20" s="32"/>
      <c r="K20" s="43"/>
      <c r="L20" s="34"/>
      <c r="M20" s="34"/>
      <c r="N20" s="34"/>
      <c r="O20" s="34"/>
      <c r="P20" s="34"/>
      <c r="Q20" s="48"/>
      <c r="R20" s="175" t="str">
        <f>IF(AND(K13&gt;0,K16&lt;&gt;1),CONCATENATE("Коробка с малой упаковкой XXL заполнена не полностью. Свободно ",ROUND(K16,2)*100,"%"),"")</f>
        <v/>
      </c>
      <c r="S20" s="175"/>
      <c r="T20" s="175"/>
      <c r="U20" s="175"/>
      <c r="V20" s="175"/>
      <c r="W20" s="49"/>
    </row>
    <row r="21" spans="1:23" s="26" customFormat="1" ht="15.75" customHeight="1" x14ac:dyDescent="0.25">
      <c r="A21" s="25"/>
      <c r="C21" s="46" t="s">
        <v>2455</v>
      </c>
      <c r="H21" s="32"/>
      <c r="I21" s="32"/>
      <c r="J21" s="32"/>
      <c r="K21" s="43"/>
      <c r="L21" s="34"/>
      <c r="M21" s="34"/>
      <c r="N21" s="34"/>
      <c r="O21" s="34"/>
      <c r="P21" s="34"/>
      <c r="Q21" s="48"/>
      <c r="U21" s="49"/>
      <c r="V21" s="50"/>
      <c r="W21" s="49"/>
    </row>
    <row r="22" spans="1:23" s="26" customFormat="1" ht="12" customHeight="1" x14ac:dyDescent="0.25">
      <c r="A22" s="25"/>
      <c r="C22" s="46"/>
      <c r="G22" s="51"/>
      <c r="H22" s="32"/>
      <c r="I22" s="32"/>
      <c r="J22" s="32"/>
      <c r="K22" s="43"/>
      <c r="M22" s="52"/>
      <c r="N22" s="52"/>
      <c r="O22" s="52"/>
      <c r="P22" s="52"/>
      <c r="Q22" s="52"/>
      <c r="R22" s="53"/>
      <c r="T22" s="53"/>
      <c r="U22" s="53"/>
      <c r="V22" s="53"/>
    </row>
    <row r="23" spans="1:23" s="26" customFormat="1" ht="18" customHeight="1" x14ac:dyDescent="0.3">
      <c r="A23" s="25"/>
      <c r="C23" s="176" t="s">
        <v>26</v>
      </c>
      <c r="D23" s="176"/>
      <c r="E23" s="176" t="s">
        <v>27</v>
      </c>
      <c r="F23" s="176"/>
      <c r="G23" s="49" t="s">
        <v>28</v>
      </c>
      <c r="H23" s="54"/>
      <c r="I23" s="54"/>
      <c r="J23" s="55"/>
      <c r="K23" s="55"/>
      <c r="L23" s="55"/>
      <c r="M23" s="55"/>
      <c r="N23" s="55"/>
      <c r="O23" s="55"/>
      <c r="P23" s="55"/>
      <c r="Q23" s="55"/>
      <c r="R23" s="55"/>
      <c r="T23" s="49"/>
      <c r="U23" s="49"/>
    </row>
    <row r="24" spans="1:23" s="26" customFormat="1" ht="11.25" customHeight="1" x14ac:dyDescent="0.25">
      <c r="A24" s="25"/>
      <c r="C24" s="54"/>
      <c r="D24" s="54"/>
      <c r="E24" s="54"/>
      <c r="F24" s="54"/>
      <c r="G24" s="54"/>
      <c r="H24" s="54"/>
      <c r="I24" s="54"/>
      <c r="J24" s="54"/>
      <c r="K24" s="56"/>
      <c r="L24" s="56"/>
      <c r="M24" s="56"/>
      <c r="N24" s="56"/>
      <c r="O24" s="56"/>
      <c r="P24" s="56"/>
      <c r="Q24" s="56"/>
      <c r="R24" s="56"/>
      <c r="S24" s="56"/>
      <c r="T24" s="49"/>
      <c r="U24" s="49"/>
      <c r="V24" s="49"/>
    </row>
    <row r="25" spans="1:23" ht="51" customHeight="1" x14ac:dyDescent="0.3">
      <c r="A25" s="57"/>
      <c r="B25" s="58" t="s">
        <v>29</v>
      </c>
      <c r="C25" s="59" t="s">
        <v>30</v>
      </c>
      <c r="D25" s="59" t="s">
        <v>31</v>
      </c>
      <c r="E25" s="60" t="s">
        <v>32</v>
      </c>
      <c r="F25" s="61" t="s">
        <v>33</v>
      </c>
      <c r="G25" s="62" t="s">
        <v>34</v>
      </c>
      <c r="H25" s="62" t="s">
        <v>35</v>
      </c>
      <c r="I25" s="63" t="s">
        <v>36</v>
      </c>
      <c r="J25" s="64" t="s">
        <v>37</v>
      </c>
      <c r="K25" s="64" t="s">
        <v>38</v>
      </c>
      <c r="L25" s="63" t="s">
        <v>39</v>
      </c>
      <c r="M25" s="63" t="s">
        <v>40</v>
      </c>
      <c r="N25" s="63" t="s">
        <v>41</v>
      </c>
      <c r="O25" s="63" t="s">
        <v>42</v>
      </c>
      <c r="P25" s="63" t="s">
        <v>43</v>
      </c>
      <c r="Q25" s="65" t="s">
        <v>44</v>
      </c>
      <c r="R25" s="62" t="s">
        <v>45</v>
      </c>
      <c r="S25" s="62" t="s">
        <v>46</v>
      </c>
      <c r="T25" s="66" t="s">
        <v>47</v>
      </c>
      <c r="U25" s="67" t="s">
        <v>48</v>
      </c>
    </row>
    <row r="26" spans="1:23" s="74" customFormat="1" ht="21" x14ac:dyDescent="0.3">
      <c r="A26" s="69"/>
      <c r="B26" s="70" t="s">
        <v>49</v>
      </c>
      <c r="C26" s="70" t="s">
        <v>50</v>
      </c>
      <c r="D26" s="71"/>
      <c r="E26" s="71"/>
      <c r="F26" s="71"/>
      <c r="G26" s="71"/>
      <c r="H26" s="71"/>
      <c r="I26" s="71"/>
      <c r="J26" s="71"/>
      <c r="K26" s="72"/>
      <c r="L26" s="71" t="s">
        <v>51</v>
      </c>
      <c r="M26" s="71" t="s">
        <v>51</v>
      </c>
      <c r="N26" s="71" t="s">
        <v>51</v>
      </c>
      <c r="O26" s="71" t="s">
        <v>51</v>
      </c>
      <c r="P26" s="71"/>
      <c r="Q26" s="71"/>
      <c r="R26" s="71"/>
      <c r="S26" s="71"/>
      <c r="T26" s="73"/>
      <c r="U26" s="68"/>
    </row>
    <row r="27" spans="1:23" x14ac:dyDescent="0.3">
      <c r="A27" s="75"/>
      <c r="B27" s="76" t="s">
        <v>52</v>
      </c>
      <c r="C27" s="77" t="s">
        <v>26</v>
      </c>
      <c r="D27" s="78" t="s">
        <v>53</v>
      </c>
      <c r="E27" s="78" t="s">
        <v>54</v>
      </c>
      <c r="F27" s="79" t="s">
        <v>55</v>
      </c>
      <c r="G27" s="80" t="s">
        <v>56</v>
      </c>
      <c r="H27" s="81" t="s">
        <v>57</v>
      </c>
      <c r="I27" s="81">
        <v>40</v>
      </c>
      <c r="J27" s="82">
        <v>10</v>
      </c>
      <c r="K27" s="167">
        <v>2.5999999999999996</v>
      </c>
      <c r="L27" s="83">
        <v>80000</v>
      </c>
      <c r="M27" s="84" t="s">
        <v>58</v>
      </c>
      <c r="N27" s="85" t="s">
        <v>59</v>
      </c>
      <c r="O27" s="86" t="s">
        <v>60</v>
      </c>
      <c r="P27" s="86" t="s">
        <v>61</v>
      </c>
      <c r="Q27" s="87"/>
      <c r="R27" s="88">
        <f>K27*Q27</f>
        <v>0</v>
      </c>
      <c r="S27" s="89" t="str">
        <f t="shared" ref="S27:S90" si="0">IF(Q27/I27=0,"-",Q27/I27)</f>
        <v>-</v>
      </c>
      <c r="T27" s="90" t="str">
        <f>IF($K$15=1,"",IF(AND(Таблица233[[#This Row],[Заказ (упаковок)
↓]]=0,$K$15*Таблица233[[#This Row],[Уп. в коробке]]&lt;5),0,ROUNDDOWN($K$15*Таблица233[[#This Row],[Уп. в коробке]],0)))</f>
        <v/>
      </c>
      <c r="U27" s="91" t="str">
        <f>IF(MOD(Таблица233[[#This Row],[Заказ (упаковок)
↓]],Таблица233[[#This Row],[Кратность заказа, упаковок]])&gt;0,"ошибка - неверное количество в заказе","")</f>
        <v/>
      </c>
    </row>
    <row r="28" spans="1:23" x14ac:dyDescent="0.3">
      <c r="A28" s="75"/>
      <c r="B28" s="76" t="s">
        <v>62</v>
      </c>
      <c r="C28" s="77" t="s">
        <v>26</v>
      </c>
      <c r="D28" s="78" t="s">
        <v>53</v>
      </c>
      <c r="E28" s="78" t="s">
        <v>54</v>
      </c>
      <c r="F28" s="79" t="s">
        <v>63</v>
      </c>
      <c r="G28" s="80" t="s">
        <v>56</v>
      </c>
      <c r="H28" s="81" t="s">
        <v>57</v>
      </c>
      <c r="I28" s="81">
        <v>40</v>
      </c>
      <c r="J28" s="82">
        <v>10</v>
      </c>
      <c r="K28" s="167">
        <v>2.6799999999999997</v>
      </c>
      <c r="L28" s="83">
        <v>80005</v>
      </c>
      <c r="M28" s="84" t="s">
        <v>58</v>
      </c>
      <c r="N28" s="85" t="s">
        <v>59</v>
      </c>
      <c r="O28" s="86" t="s">
        <v>64</v>
      </c>
      <c r="P28" s="86" t="s">
        <v>61</v>
      </c>
      <c r="Q28" s="87"/>
      <c r="R28" s="88">
        <f t="shared" ref="R28:R91" si="1">K28*Q28</f>
        <v>0</v>
      </c>
      <c r="S28" s="89" t="str">
        <f t="shared" si="0"/>
        <v>-</v>
      </c>
      <c r="T28" s="90" t="str">
        <f>IF($K$15=1,"",IF(AND(Таблица233[[#This Row],[Заказ (упаковок)
↓]]=0,$K$15*Таблица233[[#This Row],[Уп. в коробке]]&lt;5),0,ROUNDDOWN($K$15*Таблица233[[#This Row],[Уп. в коробке]],0)))</f>
        <v/>
      </c>
      <c r="U28" s="91" t="str">
        <f>IF(MOD(Таблица233[[#This Row],[Заказ (упаковок)
↓]],Таблица233[[#This Row],[Кратность заказа, упаковок]])&gt;0,"ошибка - неверное количество в заказе","")</f>
        <v/>
      </c>
    </row>
    <row r="29" spans="1:23" x14ac:dyDescent="0.3">
      <c r="A29" s="75"/>
      <c r="B29" s="76" t="s">
        <v>65</v>
      </c>
      <c r="C29" s="77" t="s">
        <v>26</v>
      </c>
      <c r="D29" s="78" t="s">
        <v>53</v>
      </c>
      <c r="E29" s="78" t="s">
        <v>54</v>
      </c>
      <c r="F29" s="79" t="s">
        <v>66</v>
      </c>
      <c r="G29" s="80" t="s">
        <v>56</v>
      </c>
      <c r="H29" s="81" t="s">
        <v>57</v>
      </c>
      <c r="I29" s="81">
        <v>40</v>
      </c>
      <c r="J29" s="82">
        <v>10</v>
      </c>
      <c r="K29" s="167">
        <v>2.5199999999999996</v>
      </c>
      <c r="L29" s="83">
        <v>80010</v>
      </c>
      <c r="M29" s="84" t="s">
        <v>58</v>
      </c>
      <c r="N29" s="85" t="s">
        <v>59</v>
      </c>
      <c r="O29" s="86" t="s">
        <v>67</v>
      </c>
      <c r="P29" s="86" t="s">
        <v>61</v>
      </c>
      <c r="Q29" s="87"/>
      <c r="R29" s="88">
        <f t="shared" si="1"/>
        <v>0</v>
      </c>
      <c r="S29" s="89" t="str">
        <f t="shared" si="0"/>
        <v>-</v>
      </c>
      <c r="T29" s="90" t="str">
        <f>IF($K$15=1,"",IF(AND(Таблица233[[#This Row],[Заказ (упаковок)
↓]]=0,$K$15*Таблица233[[#This Row],[Уп. в коробке]]&lt;5),0,ROUNDDOWN($K$15*Таблица233[[#This Row],[Уп. в коробке]],0)))</f>
        <v/>
      </c>
      <c r="U29" s="91" t="str">
        <f>IF(MOD(Таблица233[[#This Row],[Заказ (упаковок)
↓]],Таблица233[[#This Row],[Кратность заказа, упаковок]])&gt;0,"ошибка - неверное количество в заказе","")</f>
        <v/>
      </c>
    </row>
    <row r="30" spans="1:23" x14ac:dyDescent="0.3">
      <c r="A30" s="75"/>
      <c r="B30" s="76" t="s">
        <v>68</v>
      </c>
      <c r="C30" s="77" t="s">
        <v>26</v>
      </c>
      <c r="D30" s="78" t="s">
        <v>53</v>
      </c>
      <c r="E30" s="78" t="s">
        <v>54</v>
      </c>
      <c r="F30" s="79" t="s">
        <v>69</v>
      </c>
      <c r="G30" s="80" t="s">
        <v>56</v>
      </c>
      <c r="H30" s="81" t="s">
        <v>57</v>
      </c>
      <c r="I30" s="81">
        <v>40</v>
      </c>
      <c r="J30" s="82">
        <v>10</v>
      </c>
      <c r="K30" s="167">
        <v>2.5999999999999996</v>
      </c>
      <c r="L30" s="83">
        <v>80015</v>
      </c>
      <c r="M30" s="84" t="s">
        <v>58</v>
      </c>
      <c r="N30" s="85" t="s">
        <v>59</v>
      </c>
      <c r="O30" s="86" t="s">
        <v>70</v>
      </c>
      <c r="P30" s="86" t="s">
        <v>61</v>
      </c>
      <c r="Q30" s="87"/>
      <c r="R30" s="88">
        <f t="shared" si="1"/>
        <v>0</v>
      </c>
      <c r="S30" s="89" t="str">
        <f t="shared" si="0"/>
        <v>-</v>
      </c>
      <c r="T30" s="90" t="str">
        <f>IF($K$15=1,"",IF(AND(Таблица233[[#This Row],[Заказ (упаковок)
↓]]=0,$K$15*Таблица233[[#This Row],[Уп. в коробке]]&lt;5),0,ROUNDDOWN($K$15*Таблица233[[#This Row],[Уп. в коробке]],0)))</f>
        <v/>
      </c>
      <c r="U30" s="91" t="str">
        <f>IF(MOD(Таблица233[[#This Row],[Заказ (упаковок)
↓]],Таблица233[[#This Row],[Кратность заказа, упаковок]])&gt;0,"ошибка - неверное количество в заказе","")</f>
        <v/>
      </c>
    </row>
    <row r="31" spans="1:23" x14ac:dyDescent="0.3">
      <c r="A31" s="75"/>
      <c r="B31" s="76" t="s">
        <v>71</v>
      </c>
      <c r="C31" s="77" t="s">
        <v>26</v>
      </c>
      <c r="D31" s="78" t="s">
        <v>53</v>
      </c>
      <c r="E31" s="78" t="s">
        <v>54</v>
      </c>
      <c r="F31" s="79" t="s">
        <v>72</v>
      </c>
      <c r="G31" s="80" t="s">
        <v>56</v>
      </c>
      <c r="H31" s="81" t="s">
        <v>57</v>
      </c>
      <c r="I31" s="81">
        <v>40</v>
      </c>
      <c r="J31" s="82">
        <v>10</v>
      </c>
      <c r="K31" s="167">
        <v>2.8299999999999996</v>
      </c>
      <c r="L31" s="83">
        <v>80020</v>
      </c>
      <c r="M31" s="84" t="s">
        <v>58</v>
      </c>
      <c r="N31" s="85" t="s">
        <v>59</v>
      </c>
      <c r="O31" s="86" t="s">
        <v>73</v>
      </c>
      <c r="P31" s="86" t="s">
        <v>61</v>
      </c>
      <c r="Q31" s="87"/>
      <c r="R31" s="88">
        <f t="shared" si="1"/>
        <v>0</v>
      </c>
      <c r="S31" s="89" t="str">
        <f t="shared" si="0"/>
        <v>-</v>
      </c>
      <c r="T31" s="90" t="str">
        <f>IF($K$15=1,"",IF(AND(Таблица233[[#This Row],[Заказ (упаковок)
↓]]=0,$K$15*Таблица233[[#This Row],[Уп. в коробке]]&lt;5),0,ROUNDDOWN($K$15*Таблица233[[#This Row],[Уп. в коробке]],0)))</f>
        <v/>
      </c>
      <c r="U31" s="91" t="str">
        <f>IF(MOD(Таблица233[[#This Row],[Заказ (упаковок)
↓]],Таблица233[[#This Row],[Кратность заказа, упаковок]])&gt;0,"ошибка - неверное количество в заказе","")</f>
        <v/>
      </c>
    </row>
    <row r="32" spans="1:23" x14ac:dyDescent="0.3">
      <c r="A32" s="75"/>
      <c r="B32" s="76" t="s">
        <v>74</v>
      </c>
      <c r="C32" s="77" t="s">
        <v>26</v>
      </c>
      <c r="D32" s="78" t="s">
        <v>53</v>
      </c>
      <c r="E32" s="78" t="s">
        <v>54</v>
      </c>
      <c r="F32" s="79" t="s">
        <v>75</v>
      </c>
      <c r="G32" s="80" t="s">
        <v>56</v>
      </c>
      <c r="H32" s="81" t="s">
        <v>57</v>
      </c>
      <c r="I32" s="81">
        <v>40</v>
      </c>
      <c r="J32" s="82">
        <v>10</v>
      </c>
      <c r="K32" s="167">
        <v>2.8299999999999996</v>
      </c>
      <c r="L32" s="83">
        <v>80025</v>
      </c>
      <c r="M32" s="84" t="s">
        <v>58</v>
      </c>
      <c r="N32" s="85" t="s">
        <v>59</v>
      </c>
      <c r="O32" s="86" t="s">
        <v>76</v>
      </c>
      <c r="P32" s="86" t="s">
        <v>61</v>
      </c>
      <c r="Q32" s="87"/>
      <c r="R32" s="88">
        <f t="shared" si="1"/>
        <v>0</v>
      </c>
      <c r="S32" s="89" t="str">
        <f t="shared" si="0"/>
        <v>-</v>
      </c>
      <c r="T32" s="90" t="str">
        <f>IF($K$15=1,"",IF(AND(Таблица233[[#This Row],[Заказ (упаковок)
↓]]=0,$K$15*Таблица233[[#This Row],[Уп. в коробке]]&lt;5),0,ROUNDDOWN($K$15*Таблица233[[#This Row],[Уп. в коробке]],0)))</f>
        <v/>
      </c>
      <c r="U32" s="91" t="str">
        <f>IF(MOD(Таблица233[[#This Row],[Заказ (упаковок)
↓]],Таблица233[[#This Row],[Кратность заказа, упаковок]])&gt;0,"ошибка - неверное количество в заказе","")</f>
        <v/>
      </c>
    </row>
    <row r="33" spans="1:21" x14ac:dyDescent="0.3">
      <c r="A33" s="75"/>
      <c r="B33" s="76" t="s">
        <v>77</v>
      </c>
      <c r="C33" s="77" t="s">
        <v>26</v>
      </c>
      <c r="D33" s="78" t="s">
        <v>53</v>
      </c>
      <c r="E33" s="78" t="s">
        <v>54</v>
      </c>
      <c r="F33" s="79" t="s">
        <v>78</v>
      </c>
      <c r="G33" s="80" t="s">
        <v>56</v>
      </c>
      <c r="H33" s="81" t="s">
        <v>57</v>
      </c>
      <c r="I33" s="81">
        <v>40</v>
      </c>
      <c r="J33" s="82">
        <v>10</v>
      </c>
      <c r="K33" s="167">
        <v>2.6799999999999997</v>
      </c>
      <c r="L33" s="83">
        <v>80030</v>
      </c>
      <c r="M33" s="84" t="s">
        <v>58</v>
      </c>
      <c r="N33" s="85" t="s">
        <v>59</v>
      </c>
      <c r="O33" s="86" t="s">
        <v>79</v>
      </c>
      <c r="P33" s="86" t="s">
        <v>61</v>
      </c>
      <c r="Q33" s="87"/>
      <c r="R33" s="88">
        <f t="shared" si="1"/>
        <v>0</v>
      </c>
      <c r="S33" s="89" t="str">
        <f t="shared" si="0"/>
        <v>-</v>
      </c>
      <c r="T33" s="90" t="str">
        <f>IF($K$15=1,"",IF(AND(Таблица233[[#This Row],[Заказ (упаковок)
↓]]=0,$K$15*Таблица233[[#This Row],[Уп. в коробке]]&lt;5),0,ROUNDDOWN($K$15*Таблица233[[#This Row],[Уп. в коробке]],0)))</f>
        <v/>
      </c>
      <c r="U33" s="91" t="str">
        <f>IF(MOD(Таблица233[[#This Row],[Заказ (упаковок)
↓]],Таблица233[[#This Row],[Кратность заказа, упаковок]])&gt;0,"ошибка - неверное количество в заказе","")</f>
        <v/>
      </c>
    </row>
    <row r="34" spans="1:21" x14ac:dyDescent="0.3">
      <c r="A34" s="75"/>
      <c r="B34" s="76" t="s">
        <v>80</v>
      </c>
      <c r="C34" s="77" t="s">
        <v>26</v>
      </c>
      <c r="D34" s="78" t="s">
        <v>53</v>
      </c>
      <c r="E34" s="78" t="s">
        <v>54</v>
      </c>
      <c r="F34" s="79" t="s">
        <v>81</v>
      </c>
      <c r="G34" s="80" t="s">
        <v>56</v>
      </c>
      <c r="H34" s="81" t="s">
        <v>57</v>
      </c>
      <c r="I34" s="81">
        <v>40</v>
      </c>
      <c r="J34" s="82">
        <v>10</v>
      </c>
      <c r="K34" s="167">
        <v>2.9699999999999998</v>
      </c>
      <c r="L34" s="83">
        <v>80035</v>
      </c>
      <c r="M34" s="84" t="s">
        <v>58</v>
      </c>
      <c r="N34" s="85" t="s">
        <v>59</v>
      </c>
      <c r="O34" s="86" t="s">
        <v>82</v>
      </c>
      <c r="P34" s="86" t="s">
        <v>61</v>
      </c>
      <c r="Q34" s="87"/>
      <c r="R34" s="88">
        <f t="shared" si="1"/>
        <v>0</v>
      </c>
      <c r="S34" s="89" t="str">
        <f t="shared" si="0"/>
        <v>-</v>
      </c>
      <c r="T34" s="90" t="str">
        <f>IF($K$15=1,"",IF(AND(Таблица233[[#This Row],[Заказ (упаковок)
↓]]=0,$K$15*Таблица233[[#This Row],[Уп. в коробке]]&lt;5),0,ROUNDDOWN($K$15*Таблица233[[#This Row],[Уп. в коробке]],0)))</f>
        <v/>
      </c>
      <c r="U34" s="91" t="str">
        <f>IF(MOD(Таблица233[[#This Row],[Заказ (упаковок)
↓]],Таблица233[[#This Row],[Кратность заказа, упаковок]])&gt;0,"ошибка - неверное количество в заказе","")</f>
        <v/>
      </c>
    </row>
    <row r="35" spans="1:21" x14ac:dyDescent="0.3">
      <c r="A35" s="75"/>
      <c r="B35" s="76" t="s">
        <v>83</v>
      </c>
      <c r="C35" s="77" t="s">
        <v>26</v>
      </c>
      <c r="D35" s="78" t="s">
        <v>53</v>
      </c>
      <c r="E35" s="78" t="s">
        <v>54</v>
      </c>
      <c r="F35" s="79" t="s">
        <v>84</v>
      </c>
      <c r="G35" s="80" t="s">
        <v>56</v>
      </c>
      <c r="H35" s="81" t="s">
        <v>57</v>
      </c>
      <c r="I35" s="81">
        <v>40</v>
      </c>
      <c r="J35" s="82">
        <v>10</v>
      </c>
      <c r="K35" s="167">
        <v>2.8299999999999996</v>
      </c>
      <c r="L35" s="83">
        <v>80040</v>
      </c>
      <c r="M35" s="84" t="s">
        <v>58</v>
      </c>
      <c r="N35" s="85" t="s">
        <v>59</v>
      </c>
      <c r="O35" s="86" t="s">
        <v>85</v>
      </c>
      <c r="P35" s="86" t="s">
        <v>61</v>
      </c>
      <c r="Q35" s="87"/>
      <c r="R35" s="88">
        <f t="shared" si="1"/>
        <v>0</v>
      </c>
      <c r="S35" s="89" t="str">
        <f t="shared" si="0"/>
        <v>-</v>
      </c>
      <c r="T35" s="90" t="str">
        <f>IF($K$15=1,"",IF(AND(Таблица233[[#This Row],[Заказ (упаковок)
↓]]=0,$K$15*Таблица233[[#This Row],[Уп. в коробке]]&lt;5),0,ROUNDDOWN($K$15*Таблица233[[#This Row],[Уп. в коробке]],0)))</f>
        <v/>
      </c>
      <c r="U35" s="91" t="str">
        <f>IF(MOD(Таблица233[[#This Row],[Заказ (упаковок)
↓]],Таблица233[[#This Row],[Кратность заказа, упаковок]])&gt;0,"ошибка - неверное количество в заказе","")</f>
        <v/>
      </c>
    </row>
    <row r="36" spans="1:21" x14ac:dyDescent="0.3">
      <c r="A36" s="75"/>
      <c r="B36" s="76" t="s">
        <v>86</v>
      </c>
      <c r="C36" s="77" t="s">
        <v>26</v>
      </c>
      <c r="D36" s="78" t="s">
        <v>53</v>
      </c>
      <c r="E36" s="78" t="s">
        <v>87</v>
      </c>
      <c r="F36" s="79" t="s">
        <v>88</v>
      </c>
      <c r="G36" s="80" t="s">
        <v>56</v>
      </c>
      <c r="H36" s="81" t="s">
        <v>57</v>
      </c>
      <c r="I36" s="81">
        <v>40</v>
      </c>
      <c r="J36" s="82">
        <v>10</v>
      </c>
      <c r="K36" s="167">
        <v>2.5999999999999996</v>
      </c>
      <c r="L36" s="83">
        <v>80045</v>
      </c>
      <c r="M36" s="84" t="s">
        <v>58</v>
      </c>
      <c r="N36" s="85" t="s">
        <v>89</v>
      </c>
      <c r="O36" s="86">
        <v>8719274540762</v>
      </c>
      <c r="P36" s="86" t="s">
        <v>61</v>
      </c>
      <c r="Q36" s="87"/>
      <c r="R36" s="88">
        <f t="shared" si="1"/>
        <v>0</v>
      </c>
      <c r="S36" s="89" t="str">
        <f t="shared" si="0"/>
        <v>-</v>
      </c>
      <c r="T36" s="90" t="str">
        <f>IF($K$15=1,"",IF(AND(Таблица233[[#This Row],[Заказ (упаковок)
↓]]=0,$K$15*Таблица233[[#This Row],[Уп. в коробке]]&lt;5),0,ROUNDDOWN($K$15*Таблица233[[#This Row],[Уп. в коробке]],0)))</f>
        <v/>
      </c>
      <c r="U36" s="91" t="str">
        <f>IF(MOD(Таблица233[[#This Row],[Заказ (упаковок)
↓]],Таблица233[[#This Row],[Кратность заказа, упаковок]])&gt;0,"ошибка - неверное количество в заказе","")</f>
        <v/>
      </c>
    </row>
    <row r="37" spans="1:21" x14ac:dyDescent="0.3">
      <c r="A37" s="75"/>
      <c r="B37" s="76" t="s">
        <v>90</v>
      </c>
      <c r="C37" s="77" t="s">
        <v>26</v>
      </c>
      <c r="D37" s="78" t="s">
        <v>53</v>
      </c>
      <c r="E37" s="78" t="s">
        <v>87</v>
      </c>
      <c r="F37" s="79" t="s">
        <v>91</v>
      </c>
      <c r="G37" s="80" t="s">
        <v>56</v>
      </c>
      <c r="H37" s="81" t="s">
        <v>57</v>
      </c>
      <c r="I37" s="81">
        <v>40</v>
      </c>
      <c r="J37" s="82">
        <v>10</v>
      </c>
      <c r="K37" s="167">
        <v>2.5199999999999996</v>
      </c>
      <c r="L37" s="83">
        <v>80050</v>
      </c>
      <c r="M37" s="84" t="s">
        <v>58</v>
      </c>
      <c r="N37" s="85" t="s">
        <v>89</v>
      </c>
      <c r="O37" s="86" t="s">
        <v>92</v>
      </c>
      <c r="P37" s="86" t="s">
        <v>61</v>
      </c>
      <c r="Q37" s="87"/>
      <c r="R37" s="88">
        <f t="shared" si="1"/>
        <v>0</v>
      </c>
      <c r="S37" s="89" t="str">
        <f t="shared" si="0"/>
        <v>-</v>
      </c>
      <c r="T37" s="90" t="str">
        <f>IF($K$15=1,"",IF(AND(Таблица233[[#This Row],[Заказ (упаковок)
↓]]=0,$K$15*Таблица233[[#This Row],[Уп. в коробке]]&lt;5),0,ROUNDDOWN($K$15*Таблица233[[#This Row],[Уп. в коробке]],0)))</f>
        <v/>
      </c>
      <c r="U37" s="91" t="str">
        <f>IF(MOD(Таблица233[[#This Row],[Заказ (упаковок)
↓]],Таблица233[[#This Row],[Кратность заказа, упаковок]])&gt;0,"ошибка - неверное количество в заказе","")</f>
        <v/>
      </c>
    </row>
    <row r="38" spans="1:21" x14ac:dyDescent="0.3">
      <c r="A38" s="75"/>
      <c r="B38" s="76" t="s">
        <v>93</v>
      </c>
      <c r="C38" s="77" t="s">
        <v>26</v>
      </c>
      <c r="D38" s="78" t="s">
        <v>53</v>
      </c>
      <c r="E38" s="78" t="s">
        <v>87</v>
      </c>
      <c r="F38" s="79" t="s">
        <v>94</v>
      </c>
      <c r="G38" s="80" t="s">
        <v>95</v>
      </c>
      <c r="H38" s="81" t="s">
        <v>57</v>
      </c>
      <c r="I38" s="81">
        <v>40</v>
      </c>
      <c r="J38" s="82">
        <v>10</v>
      </c>
      <c r="K38" s="167">
        <v>2.61</v>
      </c>
      <c r="L38" s="83">
        <v>80055</v>
      </c>
      <c r="M38" s="84" t="s">
        <v>58</v>
      </c>
      <c r="N38" s="85" t="s">
        <v>89</v>
      </c>
      <c r="O38" s="86" t="s">
        <v>96</v>
      </c>
      <c r="P38" s="86" t="s">
        <v>61</v>
      </c>
      <c r="Q38" s="87"/>
      <c r="R38" s="88">
        <f t="shared" si="1"/>
        <v>0</v>
      </c>
      <c r="S38" s="89" t="str">
        <f t="shared" si="0"/>
        <v>-</v>
      </c>
      <c r="T38" s="90" t="str">
        <f>IF($K$15=1,"",IF(AND(Таблица233[[#This Row],[Заказ (упаковок)
↓]]=0,$K$15*Таблица233[[#This Row],[Уп. в коробке]]&lt;5),0,ROUNDDOWN($K$15*Таблица233[[#This Row],[Уп. в коробке]],0)))</f>
        <v/>
      </c>
      <c r="U38" s="91" t="str">
        <f>IF(MOD(Таблица233[[#This Row],[Заказ (упаковок)
↓]],Таблица233[[#This Row],[Кратность заказа, упаковок]])&gt;0,"ошибка - неверное количество в заказе","")</f>
        <v/>
      </c>
    </row>
    <row r="39" spans="1:21" x14ac:dyDescent="0.3">
      <c r="A39" s="75"/>
      <c r="B39" s="76" t="s">
        <v>97</v>
      </c>
      <c r="C39" s="77" t="s">
        <v>26</v>
      </c>
      <c r="D39" s="78" t="s">
        <v>53</v>
      </c>
      <c r="E39" s="78" t="s">
        <v>87</v>
      </c>
      <c r="F39" s="79" t="s">
        <v>98</v>
      </c>
      <c r="G39" s="80" t="s">
        <v>95</v>
      </c>
      <c r="H39" s="81" t="s">
        <v>57</v>
      </c>
      <c r="I39" s="81">
        <v>40</v>
      </c>
      <c r="J39" s="82">
        <v>10</v>
      </c>
      <c r="K39" s="167">
        <v>3.0399999999999996</v>
      </c>
      <c r="L39" s="83">
        <v>80060</v>
      </c>
      <c r="M39" s="84" t="s">
        <v>58</v>
      </c>
      <c r="N39" s="85" t="s">
        <v>89</v>
      </c>
      <c r="O39" s="86" t="s">
        <v>99</v>
      </c>
      <c r="P39" s="86" t="s">
        <v>61</v>
      </c>
      <c r="Q39" s="87"/>
      <c r="R39" s="88">
        <f t="shared" si="1"/>
        <v>0</v>
      </c>
      <c r="S39" s="89" t="str">
        <f t="shared" si="0"/>
        <v>-</v>
      </c>
      <c r="T39" s="90" t="str">
        <f>IF($K$15=1,"",IF(AND(Таблица233[[#This Row],[Заказ (упаковок)
↓]]=0,$K$15*Таблица233[[#This Row],[Уп. в коробке]]&lt;5),0,ROUNDDOWN($K$15*Таблица233[[#This Row],[Уп. в коробке]],0)))</f>
        <v/>
      </c>
      <c r="U39" s="91" t="str">
        <f>IF(MOD(Таблица233[[#This Row],[Заказ (упаковок)
↓]],Таблица233[[#This Row],[Кратность заказа, упаковок]])&gt;0,"ошибка - неверное количество в заказе","")</f>
        <v/>
      </c>
    </row>
    <row r="40" spans="1:21" x14ac:dyDescent="0.3">
      <c r="A40" s="75"/>
      <c r="B40" s="76" t="s">
        <v>100</v>
      </c>
      <c r="C40" s="77" t="s">
        <v>26</v>
      </c>
      <c r="D40" s="78" t="s">
        <v>53</v>
      </c>
      <c r="E40" s="78" t="s">
        <v>87</v>
      </c>
      <c r="F40" s="79" t="s">
        <v>101</v>
      </c>
      <c r="G40" s="80" t="s">
        <v>95</v>
      </c>
      <c r="H40" s="81" t="s">
        <v>57</v>
      </c>
      <c r="I40" s="81">
        <v>40</v>
      </c>
      <c r="J40" s="82">
        <v>10</v>
      </c>
      <c r="K40" s="167">
        <v>2.8299999999999996</v>
      </c>
      <c r="L40" s="83">
        <v>80065</v>
      </c>
      <c r="M40" s="84" t="s">
        <v>58</v>
      </c>
      <c r="N40" s="85" t="s">
        <v>89</v>
      </c>
      <c r="O40" s="86" t="s">
        <v>102</v>
      </c>
      <c r="P40" s="86" t="s">
        <v>61</v>
      </c>
      <c r="Q40" s="87"/>
      <c r="R40" s="88">
        <f t="shared" si="1"/>
        <v>0</v>
      </c>
      <c r="S40" s="89" t="str">
        <f t="shared" si="0"/>
        <v>-</v>
      </c>
      <c r="T40" s="90" t="str">
        <f>IF($K$15=1,"",IF(AND(Таблица233[[#This Row],[Заказ (упаковок)
↓]]=0,$K$15*Таблица233[[#This Row],[Уп. в коробке]]&lt;5),0,ROUNDDOWN($K$15*Таблица233[[#This Row],[Уп. в коробке]],0)))</f>
        <v/>
      </c>
      <c r="U40" s="91" t="str">
        <f>IF(MOD(Таблица233[[#This Row],[Заказ (упаковок)
↓]],Таблица233[[#This Row],[Кратность заказа, упаковок]])&gt;0,"ошибка - неверное количество в заказе","")</f>
        <v/>
      </c>
    </row>
    <row r="41" spans="1:21" x14ac:dyDescent="0.3">
      <c r="A41" s="75"/>
      <c r="B41" s="76" t="s">
        <v>103</v>
      </c>
      <c r="C41" s="77" t="s">
        <v>26</v>
      </c>
      <c r="D41" s="78" t="s">
        <v>53</v>
      </c>
      <c r="E41" s="78" t="s">
        <v>87</v>
      </c>
      <c r="F41" s="79" t="s">
        <v>104</v>
      </c>
      <c r="G41" s="80" t="s">
        <v>95</v>
      </c>
      <c r="H41" s="81" t="s">
        <v>57</v>
      </c>
      <c r="I41" s="81">
        <v>40</v>
      </c>
      <c r="J41" s="82">
        <v>10</v>
      </c>
      <c r="K41" s="167">
        <v>2.8299999999999996</v>
      </c>
      <c r="L41" s="83">
        <v>80070</v>
      </c>
      <c r="M41" s="84" t="s">
        <v>58</v>
      </c>
      <c r="N41" s="85" t="s">
        <v>89</v>
      </c>
      <c r="O41" s="86" t="s">
        <v>105</v>
      </c>
      <c r="P41" s="86" t="s">
        <v>61</v>
      </c>
      <c r="Q41" s="87"/>
      <c r="R41" s="88">
        <f t="shared" si="1"/>
        <v>0</v>
      </c>
      <c r="S41" s="89" t="str">
        <f t="shared" si="0"/>
        <v>-</v>
      </c>
      <c r="T41" s="90" t="str">
        <f>IF($K$15=1,"",IF(AND(Таблица233[[#This Row],[Заказ (упаковок)
↓]]=0,$K$15*Таблица233[[#This Row],[Уп. в коробке]]&lt;5),0,ROUNDDOWN($K$15*Таблица233[[#This Row],[Уп. в коробке]],0)))</f>
        <v/>
      </c>
      <c r="U41" s="91" t="str">
        <f>IF(MOD(Таблица233[[#This Row],[Заказ (упаковок)
↓]],Таблица233[[#This Row],[Кратность заказа, упаковок]])&gt;0,"ошибка - неверное количество в заказе","")</f>
        <v/>
      </c>
    </row>
    <row r="42" spans="1:21" x14ac:dyDescent="0.3">
      <c r="A42" s="75"/>
      <c r="B42" s="76" t="s">
        <v>106</v>
      </c>
      <c r="C42" s="77" t="s">
        <v>26</v>
      </c>
      <c r="D42" s="78" t="s">
        <v>53</v>
      </c>
      <c r="E42" s="78" t="s">
        <v>87</v>
      </c>
      <c r="F42" s="79" t="s">
        <v>107</v>
      </c>
      <c r="G42" s="80" t="s">
        <v>56</v>
      </c>
      <c r="H42" s="81" t="s">
        <v>57</v>
      </c>
      <c r="I42" s="81">
        <v>40</v>
      </c>
      <c r="J42" s="82">
        <v>10</v>
      </c>
      <c r="K42" s="167">
        <v>2.5999999999999996</v>
      </c>
      <c r="L42" s="83">
        <v>80075</v>
      </c>
      <c r="M42" s="84" t="s">
        <v>58</v>
      </c>
      <c r="N42" s="85" t="s">
        <v>89</v>
      </c>
      <c r="O42" s="86" t="s">
        <v>108</v>
      </c>
      <c r="P42" s="86" t="s">
        <v>61</v>
      </c>
      <c r="Q42" s="87"/>
      <c r="R42" s="88">
        <f t="shared" si="1"/>
        <v>0</v>
      </c>
      <c r="S42" s="89" t="str">
        <f t="shared" si="0"/>
        <v>-</v>
      </c>
      <c r="T42" s="90" t="str">
        <f>IF($K$15=1,"",IF(AND(Таблица233[[#This Row],[Заказ (упаковок)
↓]]=0,$K$15*Таблица233[[#This Row],[Уп. в коробке]]&lt;5),0,ROUNDDOWN($K$15*Таблица233[[#This Row],[Уп. в коробке]],0)))</f>
        <v/>
      </c>
      <c r="U42" s="91" t="str">
        <f>IF(MOD(Таблица233[[#This Row],[Заказ (упаковок)
↓]],Таблица233[[#This Row],[Кратность заказа, упаковок]])&gt;0,"ошибка - неверное количество в заказе","")</f>
        <v/>
      </c>
    </row>
    <row r="43" spans="1:21" x14ac:dyDescent="0.3">
      <c r="A43" s="75"/>
      <c r="B43" s="76" t="s">
        <v>109</v>
      </c>
      <c r="C43" s="77" t="s">
        <v>26</v>
      </c>
      <c r="D43" s="78" t="s">
        <v>53</v>
      </c>
      <c r="E43" s="78" t="s">
        <v>87</v>
      </c>
      <c r="F43" s="79" t="s">
        <v>84</v>
      </c>
      <c r="G43" s="80" t="s">
        <v>95</v>
      </c>
      <c r="H43" s="81" t="s">
        <v>57</v>
      </c>
      <c r="I43" s="81">
        <v>40</v>
      </c>
      <c r="J43" s="82">
        <v>10</v>
      </c>
      <c r="K43" s="167">
        <v>2.9299999999999997</v>
      </c>
      <c r="L43" s="83">
        <v>80080</v>
      </c>
      <c r="M43" s="84" t="s">
        <v>58</v>
      </c>
      <c r="N43" s="85" t="s">
        <v>89</v>
      </c>
      <c r="O43" s="86" t="s">
        <v>110</v>
      </c>
      <c r="P43" s="86" t="s">
        <v>61</v>
      </c>
      <c r="Q43" s="87"/>
      <c r="R43" s="88">
        <f t="shared" si="1"/>
        <v>0</v>
      </c>
      <c r="S43" s="89" t="str">
        <f t="shared" si="0"/>
        <v>-</v>
      </c>
      <c r="T43" s="90" t="str">
        <f>IF($K$15=1,"",IF(AND(Таблица233[[#This Row],[Заказ (упаковок)
↓]]=0,$K$15*Таблица233[[#This Row],[Уп. в коробке]]&lt;5),0,ROUNDDOWN($K$15*Таблица233[[#This Row],[Уп. в коробке]],0)))</f>
        <v/>
      </c>
      <c r="U43" s="91" t="str">
        <f>IF(MOD(Таблица233[[#This Row],[Заказ (упаковок)
↓]],Таблица233[[#This Row],[Кратность заказа, упаковок]])&gt;0,"ошибка - неверное количество в заказе","")</f>
        <v/>
      </c>
    </row>
    <row r="44" spans="1:21" x14ac:dyDescent="0.3">
      <c r="A44" s="75"/>
      <c r="B44" s="76" t="s">
        <v>111</v>
      </c>
      <c r="C44" s="77" t="s">
        <v>26</v>
      </c>
      <c r="D44" s="78" t="s">
        <v>53</v>
      </c>
      <c r="E44" s="78" t="s">
        <v>112</v>
      </c>
      <c r="F44" s="79" t="s">
        <v>113</v>
      </c>
      <c r="G44" s="80" t="s">
        <v>95</v>
      </c>
      <c r="H44" s="81" t="s">
        <v>57</v>
      </c>
      <c r="I44" s="81">
        <v>40</v>
      </c>
      <c r="J44" s="82">
        <v>10</v>
      </c>
      <c r="K44" s="167">
        <v>2.7199999999999998</v>
      </c>
      <c r="L44" s="83" t="s">
        <v>114</v>
      </c>
      <c r="M44" s="84" t="s">
        <v>58</v>
      </c>
      <c r="N44" s="85" t="s">
        <v>115</v>
      </c>
      <c r="O44" s="86" t="s">
        <v>116</v>
      </c>
      <c r="P44" s="86" t="s">
        <v>61</v>
      </c>
      <c r="Q44" s="87"/>
      <c r="R44" s="88">
        <f t="shared" si="1"/>
        <v>0</v>
      </c>
      <c r="S44" s="89" t="str">
        <f t="shared" si="0"/>
        <v>-</v>
      </c>
      <c r="T44" s="90" t="str">
        <f>IF($K$15=1,"",IF(AND(Таблица233[[#This Row],[Заказ (упаковок)
↓]]=0,$K$15*Таблица233[[#This Row],[Уп. в коробке]]&lt;5),0,ROUNDDOWN($K$15*Таблица233[[#This Row],[Уп. в коробке]],0)))</f>
        <v/>
      </c>
      <c r="U44" s="91" t="str">
        <f>IF(MOD(Таблица233[[#This Row],[Заказ (упаковок)
↓]],Таблица233[[#This Row],[Кратность заказа, упаковок]])&gt;0,"ошибка - неверное количество в заказе","")</f>
        <v/>
      </c>
    </row>
    <row r="45" spans="1:21" x14ac:dyDescent="0.3">
      <c r="A45" s="75"/>
      <c r="B45" s="76" t="s">
        <v>117</v>
      </c>
      <c r="C45" s="77" t="s">
        <v>26</v>
      </c>
      <c r="D45" s="78" t="s">
        <v>53</v>
      </c>
      <c r="E45" s="78" t="s">
        <v>112</v>
      </c>
      <c r="F45" s="79" t="s">
        <v>118</v>
      </c>
      <c r="G45" s="80" t="s">
        <v>56</v>
      </c>
      <c r="H45" s="81" t="s">
        <v>57</v>
      </c>
      <c r="I45" s="81">
        <v>40</v>
      </c>
      <c r="J45" s="82">
        <v>10</v>
      </c>
      <c r="K45" s="167">
        <v>2.8299999999999996</v>
      </c>
      <c r="L45" s="83" t="s">
        <v>119</v>
      </c>
      <c r="M45" s="84" t="s">
        <v>58</v>
      </c>
      <c r="N45" s="85" t="s">
        <v>115</v>
      </c>
      <c r="O45" s="86" t="s">
        <v>120</v>
      </c>
      <c r="P45" s="86" t="s">
        <v>61</v>
      </c>
      <c r="Q45" s="87"/>
      <c r="R45" s="88">
        <f t="shared" si="1"/>
        <v>0</v>
      </c>
      <c r="S45" s="89" t="str">
        <f t="shared" si="0"/>
        <v>-</v>
      </c>
      <c r="T45" s="90" t="str">
        <f>IF($K$15=1,"",IF(AND(Таблица233[[#This Row],[Заказ (упаковок)
↓]]=0,$K$15*Таблица233[[#This Row],[Уп. в коробке]]&lt;5),0,ROUNDDOWN($K$15*Таблица233[[#This Row],[Уп. в коробке]],0)))</f>
        <v/>
      </c>
      <c r="U45" s="91" t="str">
        <f>IF(MOD(Таблица233[[#This Row],[Заказ (упаковок)
↓]],Таблица233[[#This Row],[Кратность заказа, упаковок]])&gt;0,"ошибка - неверное количество в заказе","")</f>
        <v/>
      </c>
    </row>
    <row r="46" spans="1:21" x14ac:dyDescent="0.3">
      <c r="A46" s="75"/>
      <c r="B46" s="76" t="s">
        <v>121</v>
      </c>
      <c r="C46" s="77" t="s">
        <v>26</v>
      </c>
      <c r="D46" s="78" t="s">
        <v>53</v>
      </c>
      <c r="E46" s="78" t="s">
        <v>112</v>
      </c>
      <c r="F46" s="79" t="s">
        <v>122</v>
      </c>
      <c r="G46" s="80" t="s">
        <v>95</v>
      </c>
      <c r="H46" s="81" t="s">
        <v>57</v>
      </c>
      <c r="I46" s="81">
        <v>40</v>
      </c>
      <c r="J46" s="82">
        <v>10</v>
      </c>
      <c r="K46" s="167">
        <v>2.61</v>
      </c>
      <c r="L46" s="83" t="s">
        <v>123</v>
      </c>
      <c r="M46" s="84" t="s">
        <v>58</v>
      </c>
      <c r="N46" s="85" t="s">
        <v>115</v>
      </c>
      <c r="O46" s="86" t="s">
        <v>124</v>
      </c>
      <c r="P46" s="86" t="s">
        <v>61</v>
      </c>
      <c r="Q46" s="87"/>
      <c r="R46" s="88">
        <f t="shared" si="1"/>
        <v>0</v>
      </c>
      <c r="S46" s="89" t="str">
        <f t="shared" si="0"/>
        <v>-</v>
      </c>
      <c r="T46" s="90" t="str">
        <f>IF($K$15=1,"",IF(AND(Таблица233[[#This Row],[Заказ (упаковок)
↓]]=0,$K$15*Таблица233[[#This Row],[Уп. в коробке]]&lt;5),0,ROUNDDOWN($K$15*Таблица233[[#This Row],[Уп. в коробке]],0)))</f>
        <v/>
      </c>
      <c r="U46" s="91" t="str">
        <f>IF(MOD(Таблица233[[#This Row],[Заказ (упаковок)
↓]],Таблица233[[#This Row],[Кратность заказа, упаковок]])&gt;0,"ошибка - неверное количество в заказе","")</f>
        <v/>
      </c>
    </row>
    <row r="47" spans="1:21" x14ac:dyDescent="0.3">
      <c r="A47" s="75"/>
      <c r="B47" s="76" t="s">
        <v>125</v>
      </c>
      <c r="C47" s="77" t="s">
        <v>26</v>
      </c>
      <c r="D47" s="78" t="s">
        <v>53</v>
      </c>
      <c r="E47" s="78" t="s">
        <v>112</v>
      </c>
      <c r="F47" s="79" t="s">
        <v>126</v>
      </c>
      <c r="G47" s="80" t="s">
        <v>95</v>
      </c>
      <c r="H47" s="81" t="s">
        <v>57</v>
      </c>
      <c r="I47" s="81">
        <v>40</v>
      </c>
      <c r="J47" s="82">
        <v>10</v>
      </c>
      <c r="K47" s="167">
        <v>2.61</v>
      </c>
      <c r="L47" s="83" t="s">
        <v>127</v>
      </c>
      <c r="M47" s="84" t="s">
        <v>58</v>
      </c>
      <c r="N47" s="85" t="s">
        <v>115</v>
      </c>
      <c r="O47" s="86" t="s">
        <v>128</v>
      </c>
      <c r="P47" s="86" t="s">
        <v>61</v>
      </c>
      <c r="Q47" s="87"/>
      <c r="R47" s="88">
        <f t="shared" si="1"/>
        <v>0</v>
      </c>
      <c r="S47" s="89" t="str">
        <f t="shared" si="0"/>
        <v>-</v>
      </c>
      <c r="T47" s="90" t="str">
        <f>IF($K$15=1,"",IF(AND(Таблица233[[#This Row],[Заказ (упаковок)
↓]]=0,$K$15*Таблица233[[#This Row],[Уп. в коробке]]&lt;5),0,ROUNDDOWN($K$15*Таблица233[[#This Row],[Уп. в коробке]],0)))</f>
        <v/>
      </c>
      <c r="U47" s="91" t="str">
        <f>IF(MOD(Таблица233[[#This Row],[Заказ (упаковок)
↓]],Таблица233[[#This Row],[Кратность заказа, упаковок]])&gt;0,"ошибка - неверное количество в заказе","")</f>
        <v/>
      </c>
    </row>
    <row r="48" spans="1:21" x14ac:dyDescent="0.3">
      <c r="A48" s="75"/>
      <c r="B48" s="76" t="s">
        <v>129</v>
      </c>
      <c r="C48" s="77" t="s">
        <v>26</v>
      </c>
      <c r="D48" s="78" t="s">
        <v>53</v>
      </c>
      <c r="E48" s="78" t="s">
        <v>112</v>
      </c>
      <c r="F48" s="79" t="s">
        <v>130</v>
      </c>
      <c r="G48" s="80" t="s">
        <v>95</v>
      </c>
      <c r="H48" s="81" t="s">
        <v>57</v>
      </c>
      <c r="I48" s="81">
        <v>40</v>
      </c>
      <c r="J48" s="82">
        <v>10</v>
      </c>
      <c r="K48" s="167">
        <v>2.61</v>
      </c>
      <c r="L48" s="83">
        <v>80110</v>
      </c>
      <c r="M48" s="84" t="s">
        <v>58</v>
      </c>
      <c r="N48" s="85" t="s">
        <v>115</v>
      </c>
      <c r="O48" s="86" t="s">
        <v>131</v>
      </c>
      <c r="P48" s="86" t="s">
        <v>61</v>
      </c>
      <c r="Q48" s="87"/>
      <c r="R48" s="88">
        <f t="shared" si="1"/>
        <v>0</v>
      </c>
      <c r="S48" s="89" t="str">
        <f t="shared" si="0"/>
        <v>-</v>
      </c>
      <c r="T48" s="90" t="str">
        <f>IF($K$15=1,"",IF(AND(Таблица233[[#This Row],[Заказ (упаковок)
↓]]=0,$K$15*Таблица233[[#This Row],[Уп. в коробке]]&lt;5),0,ROUNDDOWN($K$15*Таблица233[[#This Row],[Уп. в коробке]],0)))</f>
        <v/>
      </c>
      <c r="U48" s="91" t="str">
        <f>IF(MOD(Таблица233[[#This Row],[Заказ (упаковок)
↓]],Таблица233[[#This Row],[Кратность заказа, упаковок]])&gt;0,"ошибка - неверное количество в заказе","")</f>
        <v/>
      </c>
    </row>
    <row r="49" spans="1:21" x14ac:dyDescent="0.3">
      <c r="A49" s="75"/>
      <c r="B49" s="76" t="s">
        <v>132</v>
      </c>
      <c r="C49" s="77" t="s">
        <v>26</v>
      </c>
      <c r="D49" s="78" t="s">
        <v>53</v>
      </c>
      <c r="E49" s="78" t="s">
        <v>112</v>
      </c>
      <c r="F49" s="79" t="s">
        <v>133</v>
      </c>
      <c r="G49" s="80" t="s">
        <v>95</v>
      </c>
      <c r="H49" s="81" t="s">
        <v>57</v>
      </c>
      <c r="I49" s="81">
        <v>40</v>
      </c>
      <c r="J49" s="82">
        <v>10</v>
      </c>
      <c r="K49" s="167">
        <v>2.8299999999999996</v>
      </c>
      <c r="L49" s="83">
        <v>80115</v>
      </c>
      <c r="M49" s="84" t="s">
        <v>58</v>
      </c>
      <c r="N49" s="85" t="s">
        <v>115</v>
      </c>
      <c r="O49" s="86" t="s">
        <v>134</v>
      </c>
      <c r="P49" s="86" t="s">
        <v>61</v>
      </c>
      <c r="Q49" s="87"/>
      <c r="R49" s="88">
        <f t="shared" si="1"/>
        <v>0</v>
      </c>
      <c r="S49" s="89" t="str">
        <f t="shared" si="0"/>
        <v>-</v>
      </c>
      <c r="T49" s="90" t="str">
        <f>IF($K$15=1,"",IF(AND(Таблица233[[#This Row],[Заказ (упаковок)
↓]]=0,$K$15*Таблица233[[#This Row],[Уп. в коробке]]&lt;5),0,ROUNDDOWN($K$15*Таблица233[[#This Row],[Уп. в коробке]],0)))</f>
        <v/>
      </c>
      <c r="U49" s="91" t="str">
        <f>IF(MOD(Таблица233[[#This Row],[Заказ (упаковок)
↓]],Таблица233[[#This Row],[Кратность заказа, упаковок]])&gt;0,"ошибка - неверное количество в заказе","")</f>
        <v/>
      </c>
    </row>
    <row r="50" spans="1:21" x14ac:dyDescent="0.3">
      <c r="A50" s="75"/>
      <c r="B50" s="76" t="s">
        <v>135</v>
      </c>
      <c r="C50" s="77" t="s">
        <v>26</v>
      </c>
      <c r="D50" s="78" t="s">
        <v>53</v>
      </c>
      <c r="E50" s="78" t="s">
        <v>112</v>
      </c>
      <c r="F50" s="79" t="s">
        <v>136</v>
      </c>
      <c r="G50" s="80" t="s">
        <v>95</v>
      </c>
      <c r="H50" s="81" t="s">
        <v>57</v>
      </c>
      <c r="I50" s="81">
        <v>40</v>
      </c>
      <c r="J50" s="82">
        <v>10</v>
      </c>
      <c r="K50" s="167">
        <v>2.61</v>
      </c>
      <c r="L50" s="83">
        <v>80120</v>
      </c>
      <c r="M50" s="84" t="s">
        <v>58</v>
      </c>
      <c r="N50" s="85" t="s">
        <v>115</v>
      </c>
      <c r="O50" s="86">
        <v>8719274545286</v>
      </c>
      <c r="P50" s="86" t="s">
        <v>61</v>
      </c>
      <c r="Q50" s="87"/>
      <c r="R50" s="88">
        <f t="shared" si="1"/>
        <v>0</v>
      </c>
      <c r="S50" s="89" t="str">
        <f t="shared" si="0"/>
        <v>-</v>
      </c>
      <c r="T50" s="90" t="str">
        <f>IF($K$15=1,"",IF(AND(Таблица233[[#This Row],[Заказ (упаковок)
↓]]=0,$K$15*Таблица233[[#This Row],[Уп. в коробке]]&lt;5),0,ROUNDDOWN($K$15*Таблица233[[#This Row],[Уп. в коробке]],0)))</f>
        <v/>
      </c>
      <c r="U50" s="91" t="str">
        <f>IF(MOD(Таблица233[[#This Row],[Заказ (упаковок)
↓]],Таблица233[[#This Row],[Кратность заказа, упаковок]])&gt;0,"ошибка - неверное количество в заказе","")</f>
        <v/>
      </c>
    </row>
    <row r="51" spans="1:21" x14ac:dyDescent="0.3">
      <c r="A51" s="75"/>
      <c r="B51" s="76" t="s">
        <v>137</v>
      </c>
      <c r="C51" s="77" t="s">
        <v>26</v>
      </c>
      <c r="D51" s="78" t="s">
        <v>53</v>
      </c>
      <c r="E51" s="78" t="s">
        <v>112</v>
      </c>
      <c r="F51" s="79" t="s">
        <v>138</v>
      </c>
      <c r="G51" s="80" t="s">
        <v>95</v>
      </c>
      <c r="H51" s="81" t="s">
        <v>57</v>
      </c>
      <c r="I51" s="81">
        <v>40</v>
      </c>
      <c r="J51" s="82">
        <v>10</v>
      </c>
      <c r="K51" s="167">
        <v>2.8299999999999996</v>
      </c>
      <c r="L51" s="83">
        <v>80125</v>
      </c>
      <c r="M51" s="84" t="s">
        <v>58</v>
      </c>
      <c r="N51" s="85" t="s">
        <v>115</v>
      </c>
      <c r="O51" s="86" t="s">
        <v>139</v>
      </c>
      <c r="P51" s="86" t="s">
        <v>61</v>
      </c>
      <c r="Q51" s="87"/>
      <c r="R51" s="88">
        <f t="shared" si="1"/>
        <v>0</v>
      </c>
      <c r="S51" s="89" t="str">
        <f t="shared" si="0"/>
        <v>-</v>
      </c>
      <c r="T51" s="90" t="str">
        <f>IF($K$15=1,"",IF(AND(Таблица233[[#This Row],[Заказ (упаковок)
↓]]=0,$K$15*Таблица233[[#This Row],[Уп. в коробке]]&lt;5),0,ROUNDDOWN($K$15*Таблица233[[#This Row],[Уп. в коробке]],0)))</f>
        <v/>
      </c>
      <c r="U51" s="91" t="str">
        <f>IF(MOD(Таблица233[[#This Row],[Заказ (упаковок)
↓]],Таблица233[[#This Row],[Кратность заказа, упаковок]])&gt;0,"ошибка - неверное количество в заказе","")</f>
        <v/>
      </c>
    </row>
    <row r="52" spans="1:21" x14ac:dyDescent="0.3">
      <c r="A52" s="75"/>
      <c r="B52" s="76" t="s">
        <v>140</v>
      </c>
      <c r="C52" s="77" t="s">
        <v>26</v>
      </c>
      <c r="D52" s="78" t="s">
        <v>53</v>
      </c>
      <c r="E52" s="78" t="s">
        <v>112</v>
      </c>
      <c r="F52" s="79" t="s">
        <v>141</v>
      </c>
      <c r="G52" s="80" t="s">
        <v>95</v>
      </c>
      <c r="H52" s="81" t="s">
        <v>57</v>
      </c>
      <c r="I52" s="81">
        <v>40</v>
      </c>
      <c r="J52" s="82">
        <v>10</v>
      </c>
      <c r="K52" s="167">
        <v>2.7199999999999998</v>
      </c>
      <c r="L52" s="83">
        <v>80130</v>
      </c>
      <c r="M52" s="84" t="s">
        <v>58</v>
      </c>
      <c r="N52" s="85" t="s">
        <v>115</v>
      </c>
      <c r="O52" s="86" t="s">
        <v>142</v>
      </c>
      <c r="P52" s="86" t="s">
        <v>61</v>
      </c>
      <c r="Q52" s="87"/>
      <c r="R52" s="88">
        <f t="shared" si="1"/>
        <v>0</v>
      </c>
      <c r="S52" s="89" t="str">
        <f t="shared" si="0"/>
        <v>-</v>
      </c>
      <c r="T52" s="90" t="str">
        <f>IF($K$15=1,"",IF(AND(Таблица233[[#This Row],[Заказ (упаковок)
↓]]=0,$K$15*Таблица233[[#This Row],[Уп. в коробке]]&lt;5),0,ROUNDDOWN($K$15*Таблица233[[#This Row],[Уп. в коробке]],0)))</f>
        <v/>
      </c>
      <c r="U52" s="91" t="str">
        <f>IF(MOD(Таблица233[[#This Row],[Заказ (упаковок)
↓]],Таблица233[[#This Row],[Кратность заказа, упаковок]])&gt;0,"ошибка - неверное количество в заказе","")</f>
        <v/>
      </c>
    </row>
    <row r="53" spans="1:21" x14ac:dyDescent="0.3">
      <c r="A53" s="75"/>
      <c r="B53" s="76" t="s">
        <v>143</v>
      </c>
      <c r="C53" s="77" t="s">
        <v>26</v>
      </c>
      <c r="D53" s="78" t="s">
        <v>53</v>
      </c>
      <c r="E53" s="78" t="s">
        <v>112</v>
      </c>
      <c r="F53" s="79" t="s">
        <v>144</v>
      </c>
      <c r="G53" s="80" t="s">
        <v>95</v>
      </c>
      <c r="H53" s="81" t="s">
        <v>57</v>
      </c>
      <c r="I53" s="81">
        <v>40</v>
      </c>
      <c r="J53" s="82">
        <v>10</v>
      </c>
      <c r="K53" s="167">
        <v>2.7199999999999998</v>
      </c>
      <c r="L53" s="83">
        <v>80135</v>
      </c>
      <c r="M53" s="84" t="s">
        <v>58</v>
      </c>
      <c r="N53" s="85" t="s">
        <v>115</v>
      </c>
      <c r="O53" s="86" t="s">
        <v>145</v>
      </c>
      <c r="P53" s="86" t="s">
        <v>61</v>
      </c>
      <c r="Q53" s="87"/>
      <c r="R53" s="88">
        <f t="shared" si="1"/>
        <v>0</v>
      </c>
      <c r="S53" s="89" t="str">
        <f t="shared" si="0"/>
        <v>-</v>
      </c>
      <c r="T53" s="90" t="str">
        <f>IF($K$15=1,"",IF(AND(Таблица233[[#This Row],[Заказ (упаковок)
↓]]=0,$K$15*Таблица233[[#This Row],[Уп. в коробке]]&lt;5),0,ROUNDDOWN($K$15*Таблица233[[#This Row],[Уп. в коробке]],0)))</f>
        <v/>
      </c>
      <c r="U53" s="91" t="str">
        <f>IF(MOD(Таблица233[[#This Row],[Заказ (упаковок)
↓]],Таблица233[[#This Row],[Кратность заказа, упаковок]])&gt;0,"ошибка - неверное количество в заказе","")</f>
        <v/>
      </c>
    </row>
    <row r="54" spans="1:21" x14ac:dyDescent="0.3">
      <c r="A54" s="75"/>
      <c r="B54" s="76" t="s">
        <v>146</v>
      </c>
      <c r="C54" s="77" t="s">
        <v>26</v>
      </c>
      <c r="D54" s="78" t="s">
        <v>53</v>
      </c>
      <c r="E54" s="78" t="s">
        <v>112</v>
      </c>
      <c r="F54" s="79" t="s">
        <v>147</v>
      </c>
      <c r="G54" s="80" t="s">
        <v>95</v>
      </c>
      <c r="H54" s="81" t="s">
        <v>57</v>
      </c>
      <c r="I54" s="81">
        <v>40</v>
      </c>
      <c r="J54" s="82">
        <v>10</v>
      </c>
      <c r="K54" s="167">
        <v>2.61</v>
      </c>
      <c r="L54" s="83">
        <v>80140</v>
      </c>
      <c r="M54" s="84" t="s">
        <v>58</v>
      </c>
      <c r="N54" s="85" t="s">
        <v>115</v>
      </c>
      <c r="O54" s="86" t="s">
        <v>148</v>
      </c>
      <c r="P54" s="86" t="s">
        <v>61</v>
      </c>
      <c r="Q54" s="87"/>
      <c r="R54" s="88">
        <f t="shared" si="1"/>
        <v>0</v>
      </c>
      <c r="S54" s="89" t="str">
        <f t="shared" si="0"/>
        <v>-</v>
      </c>
      <c r="T54" s="90" t="str">
        <f>IF($K$15=1,"",IF(AND(Таблица233[[#This Row],[Заказ (упаковок)
↓]]=0,$K$15*Таблица233[[#This Row],[Уп. в коробке]]&lt;5),0,ROUNDDOWN($K$15*Таблица233[[#This Row],[Уп. в коробке]],0)))</f>
        <v/>
      </c>
      <c r="U54" s="91" t="str">
        <f>IF(MOD(Таблица233[[#This Row],[Заказ (упаковок)
↓]],Таблица233[[#This Row],[Кратность заказа, упаковок]])&gt;0,"ошибка - неверное количество в заказе","")</f>
        <v/>
      </c>
    </row>
    <row r="55" spans="1:21" x14ac:dyDescent="0.3">
      <c r="A55" s="75"/>
      <c r="B55" s="76" t="s">
        <v>149</v>
      </c>
      <c r="C55" s="77" t="s">
        <v>26</v>
      </c>
      <c r="D55" s="78" t="s">
        <v>53</v>
      </c>
      <c r="E55" s="78" t="s">
        <v>112</v>
      </c>
      <c r="F55" s="79" t="s">
        <v>150</v>
      </c>
      <c r="G55" s="80" t="s">
        <v>95</v>
      </c>
      <c r="H55" s="81" t="s">
        <v>57</v>
      </c>
      <c r="I55" s="81">
        <v>40</v>
      </c>
      <c r="J55" s="82">
        <v>10</v>
      </c>
      <c r="K55" s="167">
        <v>2.7199999999999998</v>
      </c>
      <c r="L55" s="83">
        <v>80145</v>
      </c>
      <c r="M55" s="84" t="s">
        <v>58</v>
      </c>
      <c r="N55" s="85" t="s">
        <v>115</v>
      </c>
      <c r="O55" s="86" t="s">
        <v>151</v>
      </c>
      <c r="P55" s="86" t="s">
        <v>61</v>
      </c>
      <c r="Q55" s="87"/>
      <c r="R55" s="88">
        <f t="shared" si="1"/>
        <v>0</v>
      </c>
      <c r="S55" s="89" t="str">
        <f t="shared" si="0"/>
        <v>-</v>
      </c>
      <c r="T55" s="90" t="str">
        <f>IF($K$15=1,"",IF(AND(Таблица233[[#This Row],[Заказ (упаковок)
↓]]=0,$K$15*Таблица233[[#This Row],[Уп. в коробке]]&lt;5),0,ROUNDDOWN($K$15*Таблица233[[#This Row],[Уп. в коробке]],0)))</f>
        <v/>
      </c>
      <c r="U55" s="91" t="str">
        <f>IF(MOD(Таблица233[[#This Row],[Заказ (упаковок)
↓]],Таблица233[[#This Row],[Кратность заказа, упаковок]])&gt;0,"ошибка - неверное количество в заказе","")</f>
        <v/>
      </c>
    </row>
    <row r="56" spans="1:21" x14ac:dyDescent="0.3">
      <c r="A56" s="75"/>
      <c r="B56" s="76" t="s">
        <v>152</v>
      </c>
      <c r="C56" s="77" t="s">
        <v>26</v>
      </c>
      <c r="D56" s="78" t="s">
        <v>53</v>
      </c>
      <c r="E56" s="78" t="s">
        <v>112</v>
      </c>
      <c r="F56" s="79" t="s">
        <v>153</v>
      </c>
      <c r="G56" s="80" t="s">
        <v>95</v>
      </c>
      <c r="H56" s="81" t="s">
        <v>57</v>
      </c>
      <c r="I56" s="81">
        <v>40</v>
      </c>
      <c r="J56" s="82">
        <v>10</v>
      </c>
      <c r="K56" s="167">
        <v>2.61</v>
      </c>
      <c r="L56" s="83">
        <v>80150</v>
      </c>
      <c r="M56" s="84" t="s">
        <v>58</v>
      </c>
      <c r="N56" s="85" t="s">
        <v>115</v>
      </c>
      <c r="O56" s="86" t="s">
        <v>154</v>
      </c>
      <c r="P56" s="86" t="s">
        <v>61</v>
      </c>
      <c r="Q56" s="87"/>
      <c r="R56" s="88">
        <f t="shared" si="1"/>
        <v>0</v>
      </c>
      <c r="S56" s="89" t="str">
        <f t="shared" si="0"/>
        <v>-</v>
      </c>
      <c r="T56" s="90" t="str">
        <f>IF($K$15=1,"",IF(AND(Таблица233[[#This Row],[Заказ (упаковок)
↓]]=0,$K$15*Таблица233[[#This Row],[Уп. в коробке]]&lt;5),0,ROUNDDOWN($K$15*Таблица233[[#This Row],[Уп. в коробке]],0)))</f>
        <v/>
      </c>
      <c r="U56" s="91" t="str">
        <f>IF(MOD(Таблица233[[#This Row],[Заказ (упаковок)
↓]],Таблица233[[#This Row],[Кратность заказа, упаковок]])&gt;0,"ошибка - неверное количество в заказе","")</f>
        <v/>
      </c>
    </row>
    <row r="57" spans="1:21" x14ac:dyDescent="0.3">
      <c r="A57" s="75"/>
      <c r="B57" s="76" t="s">
        <v>155</v>
      </c>
      <c r="C57" s="77" t="s">
        <v>26</v>
      </c>
      <c r="D57" s="78" t="s">
        <v>53</v>
      </c>
      <c r="E57" s="78" t="s">
        <v>112</v>
      </c>
      <c r="F57" s="79" t="s">
        <v>156</v>
      </c>
      <c r="G57" s="80" t="s">
        <v>95</v>
      </c>
      <c r="H57" s="81" t="s">
        <v>57</v>
      </c>
      <c r="I57" s="81">
        <v>40</v>
      </c>
      <c r="J57" s="82">
        <v>10</v>
      </c>
      <c r="K57" s="167">
        <v>2.9299999999999997</v>
      </c>
      <c r="L57" s="83">
        <v>80155</v>
      </c>
      <c r="M57" s="84" t="s">
        <v>58</v>
      </c>
      <c r="N57" s="85" t="s">
        <v>115</v>
      </c>
      <c r="O57" s="86" t="s">
        <v>157</v>
      </c>
      <c r="P57" s="86" t="s">
        <v>61</v>
      </c>
      <c r="Q57" s="87"/>
      <c r="R57" s="88">
        <f t="shared" si="1"/>
        <v>0</v>
      </c>
      <c r="S57" s="89" t="str">
        <f t="shared" si="0"/>
        <v>-</v>
      </c>
      <c r="T57" s="90" t="str">
        <f>IF($K$15=1,"",IF(AND(Таблица233[[#This Row],[Заказ (упаковок)
↓]]=0,$K$15*Таблица233[[#This Row],[Уп. в коробке]]&lt;5),0,ROUNDDOWN($K$15*Таблица233[[#This Row],[Уп. в коробке]],0)))</f>
        <v/>
      </c>
      <c r="U57" s="91" t="str">
        <f>IF(MOD(Таблица233[[#This Row],[Заказ (упаковок)
↓]],Таблица233[[#This Row],[Кратность заказа, упаковок]])&gt;0,"ошибка - неверное количество в заказе","")</f>
        <v/>
      </c>
    </row>
    <row r="58" spans="1:21" x14ac:dyDescent="0.3">
      <c r="A58" s="75"/>
      <c r="B58" s="76" t="s">
        <v>158</v>
      </c>
      <c r="C58" s="77" t="s">
        <v>26</v>
      </c>
      <c r="D58" s="78" t="s">
        <v>53</v>
      </c>
      <c r="E58" s="78" t="s">
        <v>112</v>
      </c>
      <c r="F58" s="79" t="s">
        <v>159</v>
      </c>
      <c r="G58" s="80" t="s">
        <v>95</v>
      </c>
      <c r="H58" s="81" t="s">
        <v>57</v>
      </c>
      <c r="I58" s="81">
        <v>40</v>
      </c>
      <c r="J58" s="82">
        <v>10</v>
      </c>
      <c r="K58" s="167">
        <v>2.61</v>
      </c>
      <c r="L58" s="83">
        <v>80160</v>
      </c>
      <c r="M58" s="84" t="s">
        <v>58</v>
      </c>
      <c r="N58" s="85" t="s">
        <v>115</v>
      </c>
      <c r="O58" s="86" t="s">
        <v>160</v>
      </c>
      <c r="P58" s="86" t="s">
        <v>61</v>
      </c>
      <c r="Q58" s="87"/>
      <c r="R58" s="88">
        <f t="shared" si="1"/>
        <v>0</v>
      </c>
      <c r="S58" s="89" t="str">
        <f t="shared" si="0"/>
        <v>-</v>
      </c>
      <c r="T58" s="90" t="str">
        <f>IF($K$15=1,"",IF(AND(Таблица233[[#This Row],[Заказ (упаковок)
↓]]=0,$K$15*Таблица233[[#This Row],[Уп. в коробке]]&lt;5),0,ROUNDDOWN($K$15*Таблица233[[#This Row],[Уп. в коробке]],0)))</f>
        <v/>
      </c>
      <c r="U58" s="91" t="str">
        <f>IF(MOD(Таблица233[[#This Row],[Заказ (упаковок)
↓]],Таблица233[[#This Row],[Кратность заказа, упаковок]])&gt;0,"ошибка - неверное количество в заказе","")</f>
        <v/>
      </c>
    </row>
    <row r="59" spans="1:21" x14ac:dyDescent="0.3">
      <c r="A59" s="75"/>
      <c r="B59" s="76" t="s">
        <v>161</v>
      </c>
      <c r="C59" s="77" t="s">
        <v>26</v>
      </c>
      <c r="D59" s="78" t="s">
        <v>53</v>
      </c>
      <c r="E59" s="78" t="s">
        <v>112</v>
      </c>
      <c r="F59" s="79" t="s">
        <v>162</v>
      </c>
      <c r="G59" s="80" t="s">
        <v>56</v>
      </c>
      <c r="H59" s="81" t="s">
        <v>57</v>
      </c>
      <c r="I59" s="81">
        <v>40</v>
      </c>
      <c r="J59" s="82">
        <v>10</v>
      </c>
      <c r="K59" s="167">
        <v>2.5199999999999996</v>
      </c>
      <c r="L59" s="83">
        <v>80165</v>
      </c>
      <c r="M59" s="84" t="s">
        <v>58</v>
      </c>
      <c r="N59" s="85" t="s">
        <v>115</v>
      </c>
      <c r="O59" s="86" t="s">
        <v>163</v>
      </c>
      <c r="P59" s="86" t="s">
        <v>61</v>
      </c>
      <c r="Q59" s="87"/>
      <c r="R59" s="88">
        <f t="shared" si="1"/>
        <v>0</v>
      </c>
      <c r="S59" s="89" t="str">
        <f t="shared" si="0"/>
        <v>-</v>
      </c>
      <c r="T59" s="90" t="str">
        <f>IF($K$15=1,"",IF(AND(Таблица233[[#This Row],[Заказ (упаковок)
↓]]=0,$K$15*Таблица233[[#This Row],[Уп. в коробке]]&lt;5),0,ROUNDDOWN($K$15*Таблица233[[#This Row],[Уп. в коробке]],0)))</f>
        <v/>
      </c>
      <c r="U59" s="91" t="str">
        <f>IF(MOD(Таблица233[[#This Row],[Заказ (упаковок)
↓]],Таблица233[[#This Row],[Кратность заказа, упаковок]])&gt;0,"ошибка - неверное количество в заказе","")</f>
        <v/>
      </c>
    </row>
    <row r="60" spans="1:21" x14ac:dyDescent="0.3">
      <c r="A60" s="75"/>
      <c r="B60" s="76" t="s">
        <v>164</v>
      </c>
      <c r="C60" s="77" t="s">
        <v>26</v>
      </c>
      <c r="D60" s="78" t="s">
        <v>53</v>
      </c>
      <c r="E60" s="78" t="s">
        <v>112</v>
      </c>
      <c r="F60" s="79" t="s">
        <v>165</v>
      </c>
      <c r="G60" s="80" t="s">
        <v>56</v>
      </c>
      <c r="H60" s="81" t="s">
        <v>57</v>
      </c>
      <c r="I60" s="81">
        <v>40</v>
      </c>
      <c r="J60" s="82">
        <v>10</v>
      </c>
      <c r="K60" s="167">
        <v>2.5199999999999996</v>
      </c>
      <c r="L60" s="83">
        <v>80170</v>
      </c>
      <c r="M60" s="84" t="s">
        <v>58</v>
      </c>
      <c r="N60" s="85" t="s">
        <v>115</v>
      </c>
      <c r="O60" s="86" t="s">
        <v>166</v>
      </c>
      <c r="P60" s="86" t="s">
        <v>61</v>
      </c>
      <c r="Q60" s="87"/>
      <c r="R60" s="88">
        <f t="shared" si="1"/>
        <v>0</v>
      </c>
      <c r="S60" s="89" t="str">
        <f t="shared" si="0"/>
        <v>-</v>
      </c>
      <c r="T60" s="90" t="str">
        <f>IF($K$15=1,"",IF(AND(Таблица233[[#This Row],[Заказ (упаковок)
↓]]=0,$K$15*Таблица233[[#This Row],[Уп. в коробке]]&lt;5),0,ROUNDDOWN($K$15*Таблица233[[#This Row],[Уп. в коробке]],0)))</f>
        <v/>
      </c>
      <c r="U60" s="91" t="str">
        <f>IF(MOD(Таблица233[[#This Row],[Заказ (упаковок)
↓]],Таблица233[[#This Row],[Кратность заказа, упаковок]])&gt;0,"ошибка - неверное количество в заказе","")</f>
        <v/>
      </c>
    </row>
    <row r="61" spans="1:21" x14ac:dyDescent="0.3">
      <c r="A61" s="75"/>
      <c r="B61" s="76" t="s">
        <v>167</v>
      </c>
      <c r="C61" s="77" t="s">
        <v>26</v>
      </c>
      <c r="D61" s="78" t="s">
        <v>53</v>
      </c>
      <c r="E61" s="78" t="s">
        <v>112</v>
      </c>
      <c r="F61" s="79" t="s">
        <v>168</v>
      </c>
      <c r="G61" s="80" t="s">
        <v>56</v>
      </c>
      <c r="H61" s="81" t="s">
        <v>57</v>
      </c>
      <c r="I61" s="81">
        <v>40</v>
      </c>
      <c r="J61" s="82">
        <v>10</v>
      </c>
      <c r="K61" s="167">
        <v>2.75</v>
      </c>
      <c r="L61" s="83">
        <v>80175</v>
      </c>
      <c r="M61" s="84" t="s">
        <v>58</v>
      </c>
      <c r="N61" s="85" t="s">
        <v>115</v>
      </c>
      <c r="O61" s="86" t="s">
        <v>169</v>
      </c>
      <c r="P61" s="86" t="s">
        <v>61</v>
      </c>
      <c r="Q61" s="87"/>
      <c r="R61" s="88">
        <f t="shared" si="1"/>
        <v>0</v>
      </c>
      <c r="S61" s="89" t="str">
        <f t="shared" si="0"/>
        <v>-</v>
      </c>
      <c r="T61" s="90" t="str">
        <f>IF($K$15=1,"",IF(AND(Таблица233[[#This Row],[Заказ (упаковок)
↓]]=0,$K$15*Таблица233[[#This Row],[Уп. в коробке]]&lt;5),0,ROUNDDOWN($K$15*Таблица233[[#This Row],[Уп. в коробке]],0)))</f>
        <v/>
      </c>
      <c r="U61" s="91" t="str">
        <f>IF(MOD(Таблица233[[#This Row],[Заказ (упаковок)
↓]],Таблица233[[#This Row],[Кратность заказа, упаковок]])&gt;0,"ошибка - неверное количество в заказе","")</f>
        <v/>
      </c>
    </row>
    <row r="62" spans="1:21" x14ac:dyDescent="0.3">
      <c r="A62" s="75"/>
      <c r="B62" s="76" t="s">
        <v>170</v>
      </c>
      <c r="C62" s="77" t="s">
        <v>26</v>
      </c>
      <c r="D62" s="78" t="s">
        <v>53</v>
      </c>
      <c r="E62" s="78" t="s">
        <v>112</v>
      </c>
      <c r="F62" s="79" t="s">
        <v>171</v>
      </c>
      <c r="G62" s="80" t="s">
        <v>95</v>
      </c>
      <c r="H62" s="81" t="s">
        <v>57</v>
      </c>
      <c r="I62" s="81">
        <v>40</v>
      </c>
      <c r="J62" s="82">
        <v>10</v>
      </c>
      <c r="K62" s="167">
        <v>2.9299999999999997</v>
      </c>
      <c r="L62" s="83">
        <v>80180</v>
      </c>
      <c r="M62" s="84" t="s">
        <v>58</v>
      </c>
      <c r="N62" s="85" t="s">
        <v>115</v>
      </c>
      <c r="O62" s="86" t="s">
        <v>172</v>
      </c>
      <c r="P62" s="86" t="s">
        <v>61</v>
      </c>
      <c r="Q62" s="87"/>
      <c r="R62" s="88">
        <f t="shared" si="1"/>
        <v>0</v>
      </c>
      <c r="S62" s="89" t="str">
        <f t="shared" si="0"/>
        <v>-</v>
      </c>
      <c r="T62" s="90" t="str">
        <f>IF($K$15=1,"",IF(AND(Таблица233[[#This Row],[Заказ (упаковок)
↓]]=0,$K$15*Таблица233[[#This Row],[Уп. в коробке]]&lt;5),0,ROUNDDOWN($K$15*Таблица233[[#This Row],[Уп. в коробке]],0)))</f>
        <v/>
      </c>
      <c r="U62" s="91" t="str">
        <f>IF(MOD(Таблица233[[#This Row],[Заказ (упаковок)
↓]],Таблица233[[#This Row],[Кратность заказа, упаковок]])&gt;0,"ошибка - неверное количество в заказе","")</f>
        <v/>
      </c>
    </row>
    <row r="63" spans="1:21" x14ac:dyDescent="0.3">
      <c r="A63" s="75"/>
      <c r="B63" s="76" t="s">
        <v>173</v>
      </c>
      <c r="C63" s="77" t="s">
        <v>26</v>
      </c>
      <c r="D63" s="78" t="s">
        <v>53</v>
      </c>
      <c r="E63" s="78" t="s">
        <v>112</v>
      </c>
      <c r="F63" s="79" t="s">
        <v>174</v>
      </c>
      <c r="G63" s="80" t="s">
        <v>95</v>
      </c>
      <c r="H63" s="81" t="s">
        <v>57</v>
      </c>
      <c r="I63" s="81">
        <v>40</v>
      </c>
      <c r="J63" s="82">
        <v>10</v>
      </c>
      <c r="K63" s="167">
        <v>2.61</v>
      </c>
      <c r="L63" s="83" t="s">
        <v>175</v>
      </c>
      <c r="M63" s="84" t="s">
        <v>58</v>
      </c>
      <c r="N63" s="85" t="s">
        <v>115</v>
      </c>
      <c r="O63" s="86" t="s">
        <v>176</v>
      </c>
      <c r="P63" s="86" t="s">
        <v>61</v>
      </c>
      <c r="Q63" s="87"/>
      <c r="R63" s="88">
        <f t="shared" si="1"/>
        <v>0</v>
      </c>
      <c r="S63" s="89" t="str">
        <f t="shared" si="0"/>
        <v>-</v>
      </c>
      <c r="T63" s="90" t="str">
        <f>IF($K$15=1,"",IF(AND(Таблица233[[#This Row],[Заказ (упаковок)
↓]]=0,$K$15*Таблица233[[#This Row],[Уп. в коробке]]&lt;5),0,ROUNDDOWN($K$15*Таблица233[[#This Row],[Уп. в коробке]],0)))</f>
        <v/>
      </c>
      <c r="U63" s="91" t="str">
        <f>IF(MOD(Таблица233[[#This Row],[Заказ (упаковок)
↓]],Таблица233[[#This Row],[Кратность заказа, упаковок]])&gt;0,"ошибка - неверное количество в заказе","")</f>
        <v/>
      </c>
    </row>
    <row r="64" spans="1:21" x14ac:dyDescent="0.3">
      <c r="A64" s="75"/>
      <c r="B64" s="76" t="s">
        <v>177</v>
      </c>
      <c r="C64" s="77" t="s">
        <v>26</v>
      </c>
      <c r="D64" s="78" t="s">
        <v>53</v>
      </c>
      <c r="E64" s="78" t="s">
        <v>112</v>
      </c>
      <c r="F64" s="79" t="s">
        <v>178</v>
      </c>
      <c r="G64" s="80" t="s">
        <v>95</v>
      </c>
      <c r="H64" s="81" t="s">
        <v>57</v>
      </c>
      <c r="I64" s="81">
        <v>40</v>
      </c>
      <c r="J64" s="82">
        <v>10</v>
      </c>
      <c r="K64" s="167">
        <v>2.8299999999999996</v>
      </c>
      <c r="L64" s="83" t="s">
        <v>179</v>
      </c>
      <c r="M64" s="84" t="s">
        <v>58</v>
      </c>
      <c r="N64" s="85" t="s">
        <v>115</v>
      </c>
      <c r="O64" s="86">
        <v>8719497266494</v>
      </c>
      <c r="P64" s="86" t="s">
        <v>61</v>
      </c>
      <c r="Q64" s="87"/>
      <c r="R64" s="88">
        <f t="shared" si="1"/>
        <v>0</v>
      </c>
      <c r="S64" s="89" t="str">
        <f t="shared" si="0"/>
        <v>-</v>
      </c>
      <c r="T64" s="90" t="str">
        <f>IF($K$15=1,"",IF(AND(Таблица233[[#This Row],[Заказ (упаковок)
↓]]=0,$K$15*Таблица233[[#This Row],[Уп. в коробке]]&lt;5),0,ROUNDDOWN($K$15*Таблица233[[#This Row],[Уп. в коробке]],0)))</f>
        <v/>
      </c>
      <c r="U64" s="91" t="str">
        <f>IF(MOD(Таблица233[[#This Row],[Заказ (упаковок)
↓]],Таблица233[[#This Row],[Кратность заказа, упаковок]])&gt;0,"ошибка - неверное количество в заказе","")</f>
        <v/>
      </c>
    </row>
    <row r="65" spans="1:21" x14ac:dyDescent="0.3">
      <c r="A65" s="75"/>
      <c r="B65" s="76" t="s">
        <v>180</v>
      </c>
      <c r="C65" s="77" t="s">
        <v>26</v>
      </c>
      <c r="D65" s="78" t="s">
        <v>53</v>
      </c>
      <c r="E65" s="78" t="s">
        <v>112</v>
      </c>
      <c r="F65" s="79" t="s">
        <v>181</v>
      </c>
      <c r="G65" s="80" t="s">
        <v>95</v>
      </c>
      <c r="H65" s="81" t="s">
        <v>57</v>
      </c>
      <c r="I65" s="81">
        <v>40</v>
      </c>
      <c r="J65" s="82">
        <v>10</v>
      </c>
      <c r="K65" s="167">
        <v>2.7199999999999998</v>
      </c>
      <c r="L65" s="83" t="s">
        <v>182</v>
      </c>
      <c r="M65" s="84" t="s">
        <v>58</v>
      </c>
      <c r="N65" s="85" t="s">
        <v>115</v>
      </c>
      <c r="O65" s="86" t="s">
        <v>183</v>
      </c>
      <c r="P65" s="86" t="s">
        <v>61</v>
      </c>
      <c r="Q65" s="87"/>
      <c r="R65" s="88">
        <f t="shared" si="1"/>
        <v>0</v>
      </c>
      <c r="S65" s="89" t="str">
        <f t="shared" si="0"/>
        <v>-</v>
      </c>
      <c r="T65" s="90" t="str">
        <f>IF($K$15=1,"",IF(AND(Таблица233[[#This Row],[Заказ (упаковок)
↓]]=0,$K$15*Таблица233[[#This Row],[Уп. в коробке]]&lt;5),0,ROUNDDOWN($K$15*Таблица233[[#This Row],[Уп. в коробке]],0)))</f>
        <v/>
      </c>
      <c r="U65" s="91" t="str">
        <f>IF(MOD(Таблица233[[#This Row],[Заказ (упаковок)
↓]],Таблица233[[#This Row],[Кратность заказа, упаковок]])&gt;0,"ошибка - неверное количество в заказе","")</f>
        <v/>
      </c>
    </row>
    <row r="66" spans="1:21" x14ac:dyDescent="0.3">
      <c r="A66" s="75"/>
      <c r="B66" s="76" t="s">
        <v>184</v>
      </c>
      <c r="C66" s="77" t="s">
        <v>26</v>
      </c>
      <c r="D66" s="78" t="s">
        <v>53</v>
      </c>
      <c r="E66" s="78" t="s">
        <v>112</v>
      </c>
      <c r="F66" s="79" t="s">
        <v>185</v>
      </c>
      <c r="G66" s="80" t="s">
        <v>56</v>
      </c>
      <c r="H66" s="81" t="s">
        <v>57</v>
      </c>
      <c r="I66" s="81">
        <v>40</v>
      </c>
      <c r="J66" s="82">
        <v>10</v>
      </c>
      <c r="K66" s="167">
        <v>2.8299999999999996</v>
      </c>
      <c r="L66" s="83" t="s">
        <v>186</v>
      </c>
      <c r="M66" s="84" t="s">
        <v>58</v>
      </c>
      <c r="N66" s="85" t="s">
        <v>115</v>
      </c>
      <c r="O66" s="86" t="s">
        <v>187</v>
      </c>
      <c r="P66" s="86" t="s">
        <v>61</v>
      </c>
      <c r="Q66" s="87"/>
      <c r="R66" s="88">
        <f t="shared" si="1"/>
        <v>0</v>
      </c>
      <c r="S66" s="89" t="str">
        <f t="shared" si="0"/>
        <v>-</v>
      </c>
      <c r="T66" s="90" t="str">
        <f>IF($K$15=1,"",IF(AND(Таблица233[[#This Row],[Заказ (упаковок)
↓]]=0,$K$15*Таблица233[[#This Row],[Уп. в коробке]]&lt;5),0,ROUNDDOWN($K$15*Таблица233[[#This Row],[Уп. в коробке]],0)))</f>
        <v/>
      </c>
      <c r="U66" s="91" t="str">
        <f>IF(MOD(Таблица233[[#This Row],[Заказ (упаковок)
↓]],Таблица233[[#This Row],[Кратность заказа, упаковок]])&gt;0,"ошибка - неверное количество в заказе","")</f>
        <v/>
      </c>
    </row>
    <row r="67" spans="1:21" x14ac:dyDescent="0.3">
      <c r="A67" s="75"/>
      <c r="B67" s="76" t="s">
        <v>188</v>
      </c>
      <c r="C67" s="77" t="s">
        <v>26</v>
      </c>
      <c r="D67" s="78" t="s">
        <v>53</v>
      </c>
      <c r="E67" s="78" t="s">
        <v>112</v>
      </c>
      <c r="F67" s="79" t="s">
        <v>189</v>
      </c>
      <c r="G67" s="80" t="s">
        <v>56</v>
      </c>
      <c r="H67" s="81" t="s">
        <v>57</v>
      </c>
      <c r="I67" s="81">
        <v>40</v>
      </c>
      <c r="J67" s="82">
        <v>10</v>
      </c>
      <c r="K67" s="167">
        <v>2.5199999999999996</v>
      </c>
      <c r="L67" s="83" t="s">
        <v>190</v>
      </c>
      <c r="M67" s="84" t="s">
        <v>58</v>
      </c>
      <c r="N67" s="85" t="s">
        <v>115</v>
      </c>
      <c r="O67" s="86">
        <v>8719497266487</v>
      </c>
      <c r="P67" s="86" t="s">
        <v>61</v>
      </c>
      <c r="Q67" s="87"/>
      <c r="R67" s="88">
        <f t="shared" si="1"/>
        <v>0</v>
      </c>
      <c r="S67" s="89" t="str">
        <f t="shared" si="0"/>
        <v>-</v>
      </c>
      <c r="T67" s="90" t="str">
        <f>IF($K$15=1,"",IF(AND(Таблица233[[#This Row],[Заказ (упаковок)
↓]]=0,$K$15*Таблица233[[#This Row],[Уп. в коробке]]&lt;5),0,ROUNDDOWN($K$15*Таблица233[[#This Row],[Уп. в коробке]],0)))</f>
        <v/>
      </c>
      <c r="U67" s="91" t="str">
        <f>IF(MOD(Таблица233[[#This Row],[Заказ (упаковок)
↓]],Таблица233[[#This Row],[Кратность заказа, упаковок]])&gt;0,"ошибка - неверное количество в заказе","")</f>
        <v/>
      </c>
    </row>
    <row r="68" spans="1:21" x14ac:dyDescent="0.3">
      <c r="A68" s="75"/>
      <c r="B68" s="76" t="s">
        <v>191</v>
      </c>
      <c r="C68" s="77" t="s">
        <v>26</v>
      </c>
      <c r="D68" s="78" t="s">
        <v>53</v>
      </c>
      <c r="E68" s="78" t="s">
        <v>112</v>
      </c>
      <c r="F68" s="79" t="s">
        <v>192</v>
      </c>
      <c r="G68" s="80" t="s">
        <v>56</v>
      </c>
      <c r="H68" s="81" t="s">
        <v>57</v>
      </c>
      <c r="I68" s="81">
        <v>40</v>
      </c>
      <c r="J68" s="82">
        <v>10</v>
      </c>
      <c r="K68" s="167">
        <v>2.6799999999999997</v>
      </c>
      <c r="L68" s="83" t="s">
        <v>193</v>
      </c>
      <c r="M68" s="84" t="s">
        <v>58</v>
      </c>
      <c r="N68" s="85" t="s">
        <v>115</v>
      </c>
      <c r="O68" s="86" t="s">
        <v>194</v>
      </c>
      <c r="P68" s="86" t="s">
        <v>61</v>
      </c>
      <c r="Q68" s="87"/>
      <c r="R68" s="88">
        <f t="shared" si="1"/>
        <v>0</v>
      </c>
      <c r="S68" s="89" t="str">
        <f t="shared" si="0"/>
        <v>-</v>
      </c>
      <c r="T68" s="90" t="str">
        <f>IF($K$15=1,"",IF(AND(Таблица233[[#This Row],[Заказ (упаковок)
↓]]=0,$K$15*Таблица233[[#This Row],[Уп. в коробке]]&lt;5),0,ROUNDDOWN($K$15*Таблица233[[#This Row],[Уп. в коробке]],0)))</f>
        <v/>
      </c>
      <c r="U68" s="91" t="str">
        <f>IF(MOD(Таблица233[[#This Row],[Заказ (упаковок)
↓]],Таблица233[[#This Row],[Кратность заказа, упаковок]])&gt;0,"ошибка - неверное количество в заказе","")</f>
        <v/>
      </c>
    </row>
    <row r="69" spans="1:21" x14ac:dyDescent="0.3">
      <c r="A69" s="75"/>
      <c r="B69" s="76" t="s">
        <v>195</v>
      </c>
      <c r="C69" s="77" t="s">
        <v>26</v>
      </c>
      <c r="D69" s="78" t="s">
        <v>53</v>
      </c>
      <c r="E69" s="78" t="s">
        <v>112</v>
      </c>
      <c r="F69" s="79" t="s">
        <v>196</v>
      </c>
      <c r="G69" s="80" t="s">
        <v>95</v>
      </c>
      <c r="H69" s="81" t="s">
        <v>57</v>
      </c>
      <c r="I69" s="81">
        <v>40</v>
      </c>
      <c r="J69" s="82">
        <v>10</v>
      </c>
      <c r="K69" s="167">
        <v>2.8299999999999996</v>
      </c>
      <c r="L69" s="83" t="s">
        <v>197</v>
      </c>
      <c r="M69" s="84" t="s">
        <v>58</v>
      </c>
      <c r="N69" s="85" t="s">
        <v>115</v>
      </c>
      <c r="O69" s="86" t="s">
        <v>198</v>
      </c>
      <c r="P69" s="86" t="s">
        <v>61</v>
      </c>
      <c r="Q69" s="87"/>
      <c r="R69" s="88">
        <f t="shared" si="1"/>
        <v>0</v>
      </c>
      <c r="S69" s="89" t="str">
        <f t="shared" si="0"/>
        <v>-</v>
      </c>
      <c r="T69" s="90" t="str">
        <f>IF($K$15=1,"",IF(AND(Таблица233[[#This Row],[Заказ (упаковок)
↓]]=0,$K$15*Таблица233[[#This Row],[Уп. в коробке]]&lt;5),0,ROUNDDOWN($K$15*Таблица233[[#This Row],[Уп. в коробке]],0)))</f>
        <v/>
      </c>
      <c r="U69" s="91" t="str">
        <f>IF(MOD(Таблица233[[#This Row],[Заказ (упаковок)
↓]],Таблица233[[#This Row],[Кратность заказа, упаковок]])&gt;0,"ошибка - неверное количество в заказе","")</f>
        <v/>
      </c>
    </row>
    <row r="70" spans="1:21" x14ac:dyDescent="0.3">
      <c r="A70" s="75"/>
      <c r="B70" s="76" t="s">
        <v>199</v>
      </c>
      <c r="C70" s="77" t="s">
        <v>26</v>
      </c>
      <c r="D70" s="78" t="s">
        <v>53</v>
      </c>
      <c r="E70" s="78" t="s">
        <v>112</v>
      </c>
      <c r="F70" s="79" t="s">
        <v>200</v>
      </c>
      <c r="G70" s="80" t="s">
        <v>56</v>
      </c>
      <c r="H70" s="81" t="s">
        <v>57</v>
      </c>
      <c r="I70" s="81">
        <v>40</v>
      </c>
      <c r="J70" s="82">
        <v>10</v>
      </c>
      <c r="K70" s="167">
        <v>3.1199999999999997</v>
      </c>
      <c r="L70" s="83" t="s">
        <v>201</v>
      </c>
      <c r="M70" s="84" t="s">
        <v>58</v>
      </c>
      <c r="N70" s="85" t="s">
        <v>115</v>
      </c>
      <c r="O70" s="86" t="s">
        <v>202</v>
      </c>
      <c r="P70" s="86" t="s">
        <v>61</v>
      </c>
      <c r="Q70" s="87"/>
      <c r="R70" s="88">
        <f t="shared" si="1"/>
        <v>0</v>
      </c>
      <c r="S70" s="89" t="str">
        <f t="shared" si="0"/>
        <v>-</v>
      </c>
      <c r="T70" s="90" t="str">
        <f>IF($K$15=1,"",IF(AND(Таблица233[[#This Row],[Заказ (упаковок)
↓]]=0,$K$15*Таблица233[[#This Row],[Уп. в коробке]]&lt;5),0,ROUNDDOWN($K$15*Таблица233[[#This Row],[Уп. в коробке]],0)))</f>
        <v/>
      </c>
      <c r="U70" s="91" t="str">
        <f>IF(MOD(Таблица233[[#This Row],[Заказ (упаковок)
↓]],Таблица233[[#This Row],[Кратность заказа, упаковок]])&gt;0,"ошибка - неверное количество в заказе","")</f>
        <v/>
      </c>
    </row>
    <row r="71" spans="1:21" x14ac:dyDescent="0.3">
      <c r="A71" s="75"/>
      <c r="B71" s="76" t="s">
        <v>203</v>
      </c>
      <c r="C71" s="77" t="s">
        <v>26</v>
      </c>
      <c r="D71" s="78" t="s">
        <v>53</v>
      </c>
      <c r="E71" s="78" t="s">
        <v>112</v>
      </c>
      <c r="F71" s="79" t="s">
        <v>204</v>
      </c>
      <c r="G71" s="80" t="s">
        <v>56</v>
      </c>
      <c r="H71" s="81" t="s">
        <v>57</v>
      </c>
      <c r="I71" s="81">
        <v>40</v>
      </c>
      <c r="J71" s="82">
        <v>10</v>
      </c>
      <c r="K71" s="167">
        <v>2.73</v>
      </c>
      <c r="L71" s="83" t="s">
        <v>205</v>
      </c>
      <c r="M71" s="84" t="s">
        <v>58</v>
      </c>
      <c r="N71" s="85" t="s">
        <v>115</v>
      </c>
      <c r="O71" s="86" t="s">
        <v>206</v>
      </c>
      <c r="P71" s="86" t="s">
        <v>61</v>
      </c>
      <c r="Q71" s="87"/>
      <c r="R71" s="88">
        <f t="shared" si="1"/>
        <v>0</v>
      </c>
      <c r="S71" s="89" t="str">
        <f t="shared" si="0"/>
        <v>-</v>
      </c>
      <c r="T71" s="90" t="str">
        <f>IF($K$15=1,"",IF(AND(Таблица233[[#This Row],[Заказ (упаковок)
↓]]=0,$K$15*Таблица233[[#This Row],[Уп. в коробке]]&lt;5),0,ROUNDDOWN($K$15*Таблица233[[#This Row],[Уп. в коробке]],0)))</f>
        <v/>
      </c>
      <c r="U71" s="91" t="str">
        <f>IF(MOD(Таблица233[[#This Row],[Заказ (упаковок)
↓]],Таблица233[[#This Row],[Кратность заказа, упаковок]])&gt;0,"ошибка - неверное количество в заказе","")</f>
        <v/>
      </c>
    </row>
    <row r="72" spans="1:21" x14ac:dyDescent="0.3">
      <c r="A72" s="75"/>
      <c r="B72" s="76" t="s">
        <v>207</v>
      </c>
      <c r="C72" s="77" t="s">
        <v>26</v>
      </c>
      <c r="D72" s="78" t="s">
        <v>53</v>
      </c>
      <c r="E72" s="78" t="s">
        <v>112</v>
      </c>
      <c r="F72" s="79" t="s">
        <v>208</v>
      </c>
      <c r="G72" s="80" t="s">
        <v>95</v>
      </c>
      <c r="H72" s="81" t="s">
        <v>57</v>
      </c>
      <c r="I72" s="81">
        <v>40</v>
      </c>
      <c r="J72" s="82">
        <v>10</v>
      </c>
      <c r="K72" s="167">
        <v>2.61</v>
      </c>
      <c r="L72" s="83" t="s">
        <v>209</v>
      </c>
      <c r="M72" s="84" t="s">
        <v>58</v>
      </c>
      <c r="N72" s="85" t="s">
        <v>115</v>
      </c>
      <c r="O72" s="86" t="s">
        <v>210</v>
      </c>
      <c r="P72" s="86" t="s">
        <v>61</v>
      </c>
      <c r="Q72" s="87"/>
      <c r="R72" s="88">
        <f t="shared" si="1"/>
        <v>0</v>
      </c>
      <c r="S72" s="89" t="str">
        <f t="shared" si="0"/>
        <v>-</v>
      </c>
      <c r="T72" s="90" t="str">
        <f>IF($K$15=1,"",IF(AND(Таблица233[[#This Row],[Заказ (упаковок)
↓]]=0,$K$15*Таблица233[[#This Row],[Уп. в коробке]]&lt;5),0,ROUNDDOWN($K$15*Таблица233[[#This Row],[Уп. в коробке]],0)))</f>
        <v/>
      </c>
      <c r="U72" s="91" t="str">
        <f>IF(MOD(Таблица233[[#This Row],[Заказ (упаковок)
↓]],Таблица233[[#This Row],[Кратность заказа, упаковок]])&gt;0,"ошибка - неверное количество в заказе","")</f>
        <v/>
      </c>
    </row>
    <row r="73" spans="1:21" x14ac:dyDescent="0.3">
      <c r="A73" s="75"/>
      <c r="B73" s="76" t="s">
        <v>211</v>
      </c>
      <c r="C73" s="77" t="s">
        <v>26</v>
      </c>
      <c r="D73" s="78" t="s">
        <v>53</v>
      </c>
      <c r="E73" s="78" t="s">
        <v>112</v>
      </c>
      <c r="F73" s="79" t="s">
        <v>212</v>
      </c>
      <c r="G73" s="80" t="s">
        <v>95</v>
      </c>
      <c r="H73" s="81" t="s">
        <v>57</v>
      </c>
      <c r="I73" s="81">
        <v>40</v>
      </c>
      <c r="J73" s="82">
        <v>10</v>
      </c>
      <c r="K73" s="167">
        <v>2.61</v>
      </c>
      <c r="L73" s="83" t="s">
        <v>213</v>
      </c>
      <c r="M73" s="84" t="s">
        <v>58</v>
      </c>
      <c r="N73" s="85" t="s">
        <v>115</v>
      </c>
      <c r="O73" s="86" t="s">
        <v>214</v>
      </c>
      <c r="P73" s="86" t="s">
        <v>61</v>
      </c>
      <c r="Q73" s="87"/>
      <c r="R73" s="88">
        <f t="shared" si="1"/>
        <v>0</v>
      </c>
      <c r="S73" s="89" t="str">
        <f t="shared" si="0"/>
        <v>-</v>
      </c>
      <c r="T73" s="90" t="str">
        <f>IF($K$15=1,"",IF(AND(Таблица233[[#This Row],[Заказ (упаковок)
↓]]=0,$K$15*Таблица233[[#This Row],[Уп. в коробке]]&lt;5),0,ROUNDDOWN($K$15*Таблица233[[#This Row],[Уп. в коробке]],0)))</f>
        <v/>
      </c>
      <c r="U73" s="91" t="str">
        <f>IF(MOD(Таблица233[[#This Row],[Заказ (упаковок)
↓]],Таблица233[[#This Row],[Кратность заказа, упаковок]])&gt;0,"ошибка - неверное количество в заказе","")</f>
        <v/>
      </c>
    </row>
    <row r="74" spans="1:21" x14ac:dyDescent="0.3">
      <c r="A74" s="75"/>
      <c r="B74" s="76" t="s">
        <v>215</v>
      </c>
      <c r="C74" s="77" t="s">
        <v>26</v>
      </c>
      <c r="D74" s="78" t="s">
        <v>53</v>
      </c>
      <c r="E74" s="78" t="s">
        <v>112</v>
      </c>
      <c r="F74" s="79" t="s">
        <v>216</v>
      </c>
      <c r="G74" s="80" t="s">
        <v>95</v>
      </c>
      <c r="H74" s="81" t="s">
        <v>57</v>
      </c>
      <c r="I74" s="81">
        <v>40</v>
      </c>
      <c r="J74" s="82">
        <v>10</v>
      </c>
      <c r="K74" s="167">
        <v>2.61</v>
      </c>
      <c r="L74" s="83" t="s">
        <v>217</v>
      </c>
      <c r="M74" s="84" t="s">
        <v>58</v>
      </c>
      <c r="N74" s="85" t="s">
        <v>115</v>
      </c>
      <c r="O74" s="86" t="s">
        <v>218</v>
      </c>
      <c r="P74" s="86" t="s">
        <v>61</v>
      </c>
      <c r="Q74" s="87"/>
      <c r="R74" s="88">
        <f t="shared" si="1"/>
        <v>0</v>
      </c>
      <c r="S74" s="89" t="str">
        <f t="shared" si="0"/>
        <v>-</v>
      </c>
      <c r="T74" s="90" t="str">
        <f>IF($K$15=1,"",IF(AND(Таблица233[[#This Row],[Заказ (упаковок)
↓]]=0,$K$15*Таблица233[[#This Row],[Уп. в коробке]]&lt;5),0,ROUNDDOWN($K$15*Таблица233[[#This Row],[Уп. в коробке]],0)))</f>
        <v/>
      </c>
      <c r="U74" s="91" t="str">
        <f>IF(MOD(Таблица233[[#This Row],[Заказ (упаковок)
↓]],Таблица233[[#This Row],[Кратность заказа, упаковок]])&gt;0,"ошибка - неверное количество в заказе","")</f>
        <v/>
      </c>
    </row>
    <row r="75" spans="1:21" x14ac:dyDescent="0.3">
      <c r="A75" s="75"/>
      <c r="B75" s="76" t="s">
        <v>219</v>
      </c>
      <c r="C75" s="77" t="s">
        <v>26</v>
      </c>
      <c r="D75" s="78" t="s">
        <v>53</v>
      </c>
      <c r="E75" s="78" t="s">
        <v>112</v>
      </c>
      <c r="F75" s="79" t="s">
        <v>220</v>
      </c>
      <c r="G75" s="80" t="s">
        <v>95</v>
      </c>
      <c r="H75" s="81" t="s">
        <v>57</v>
      </c>
      <c r="I75" s="81">
        <v>40</v>
      </c>
      <c r="J75" s="82">
        <v>10</v>
      </c>
      <c r="K75" s="167">
        <v>2.61</v>
      </c>
      <c r="L75" s="83" t="s">
        <v>221</v>
      </c>
      <c r="M75" s="84" t="s">
        <v>58</v>
      </c>
      <c r="N75" s="85" t="s">
        <v>115</v>
      </c>
      <c r="O75" s="86" t="s">
        <v>222</v>
      </c>
      <c r="P75" s="86" t="s">
        <v>61</v>
      </c>
      <c r="Q75" s="87"/>
      <c r="R75" s="88">
        <f t="shared" si="1"/>
        <v>0</v>
      </c>
      <c r="S75" s="89" t="str">
        <f t="shared" si="0"/>
        <v>-</v>
      </c>
      <c r="T75" s="90" t="str">
        <f>IF($K$15=1,"",IF(AND(Таблица233[[#This Row],[Заказ (упаковок)
↓]]=0,$K$15*Таблица233[[#This Row],[Уп. в коробке]]&lt;5),0,ROUNDDOWN($K$15*Таблица233[[#This Row],[Уп. в коробке]],0)))</f>
        <v/>
      </c>
      <c r="U75" s="91" t="str">
        <f>IF(MOD(Таблица233[[#This Row],[Заказ (упаковок)
↓]],Таблица233[[#This Row],[Кратность заказа, упаковок]])&gt;0,"ошибка - неверное количество в заказе","")</f>
        <v/>
      </c>
    </row>
    <row r="76" spans="1:21" x14ac:dyDescent="0.3">
      <c r="A76" s="75"/>
      <c r="B76" s="76" t="s">
        <v>223</v>
      </c>
      <c r="C76" s="77" t="s">
        <v>26</v>
      </c>
      <c r="D76" s="78" t="s">
        <v>53</v>
      </c>
      <c r="E76" s="78" t="s">
        <v>112</v>
      </c>
      <c r="F76" s="79" t="s">
        <v>224</v>
      </c>
      <c r="G76" s="80" t="s">
        <v>56</v>
      </c>
      <c r="H76" s="81" t="s">
        <v>57</v>
      </c>
      <c r="I76" s="81">
        <v>40</v>
      </c>
      <c r="J76" s="82">
        <v>10</v>
      </c>
      <c r="K76" s="167">
        <v>2.8299999999999996</v>
      </c>
      <c r="L76" s="83" t="s">
        <v>225</v>
      </c>
      <c r="M76" s="84" t="s">
        <v>58</v>
      </c>
      <c r="N76" s="85" t="s">
        <v>115</v>
      </c>
      <c r="O76" s="86" t="s">
        <v>226</v>
      </c>
      <c r="P76" s="86" t="s">
        <v>61</v>
      </c>
      <c r="Q76" s="87"/>
      <c r="R76" s="88">
        <f t="shared" si="1"/>
        <v>0</v>
      </c>
      <c r="S76" s="89" t="str">
        <f t="shared" si="0"/>
        <v>-</v>
      </c>
      <c r="T76" s="90" t="str">
        <f>IF($K$15=1,"",IF(AND(Таблица233[[#This Row],[Заказ (упаковок)
↓]]=0,$K$15*Таблица233[[#This Row],[Уп. в коробке]]&lt;5),0,ROUNDDOWN($K$15*Таблица233[[#This Row],[Уп. в коробке]],0)))</f>
        <v/>
      </c>
      <c r="U76" s="91" t="str">
        <f>IF(MOD(Таблица233[[#This Row],[Заказ (упаковок)
↓]],Таблица233[[#This Row],[Кратность заказа, упаковок]])&gt;0,"ошибка - неверное количество в заказе","")</f>
        <v/>
      </c>
    </row>
    <row r="77" spans="1:21" x14ac:dyDescent="0.3">
      <c r="A77" s="75"/>
      <c r="B77" s="76" t="s">
        <v>227</v>
      </c>
      <c r="C77" s="77" t="s">
        <v>26</v>
      </c>
      <c r="D77" s="78" t="s">
        <v>53</v>
      </c>
      <c r="E77" s="78" t="s">
        <v>112</v>
      </c>
      <c r="F77" s="79" t="s">
        <v>228</v>
      </c>
      <c r="G77" s="80" t="s">
        <v>95</v>
      </c>
      <c r="H77" s="81" t="s">
        <v>57</v>
      </c>
      <c r="I77" s="81">
        <v>40</v>
      </c>
      <c r="J77" s="82">
        <v>10</v>
      </c>
      <c r="K77" s="167">
        <v>2.61</v>
      </c>
      <c r="L77" s="83" t="s">
        <v>229</v>
      </c>
      <c r="M77" s="84" t="s">
        <v>58</v>
      </c>
      <c r="N77" s="85" t="s">
        <v>115</v>
      </c>
      <c r="O77" s="86" t="s">
        <v>230</v>
      </c>
      <c r="P77" s="86" t="s">
        <v>61</v>
      </c>
      <c r="Q77" s="87"/>
      <c r="R77" s="88">
        <f t="shared" si="1"/>
        <v>0</v>
      </c>
      <c r="S77" s="89" t="str">
        <f t="shared" si="0"/>
        <v>-</v>
      </c>
      <c r="T77" s="90" t="str">
        <f>IF($K$15=1,"",IF(AND(Таблица233[[#This Row],[Заказ (упаковок)
↓]]=0,$K$15*Таблица233[[#This Row],[Уп. в коробке]]&lt;5),0,ROUNDDOWN($K$15*Таблица233[[#This Row],[Уп. в коробке]],0)))</f>
        <v/>
      </c>
      <c r="U77" s="91" t="str">
        <f>IF(MOD(Таблица233[[#This Row],[Заказ (упаковок)
↓]],Таблица233[[#This Row],[Кратность заказа, упаковок]])&gt;0,"ошибка - неверное количество в заказе","")</f>
        <v/>
      </c>
    </row>
    <row r="78" spans="1:21" x14ac:dyDescent="0.3">
      <c r="A78" s="75"/>
      <c r="B78" s="76" t="s">
        <v>231</v>
      </c>
      <c r="C78" s="77" t="s">
        <v>26</v>
      </c>
      <c r="D78" s="78" t="s">
        <v>53</v>
      </c>
      <c r="E78" s="78" t="s">
        <v>112</v>
      </c>
      <c r="F78" s="79" t="s">
        <v>232</v>
      </c>
      <c r="G78" s="80" t="s">
        <v>56</v>
      </c>
      <c r="H78" s="81" t="s">
        <v>57</v>
      </c>
      <c r="I78" s="81">
        <v>40</v>
      </c>
      <c r="J78" s="82">
        <v>10</v>
      </c>
      <c r="K78" s="167">
        <v>3.1199999999999997</v>
      </c>
      <c r="L78" s="83" t="s">
        <v>233</v>
      </c>
      <c r="M78" s="84" t="s">
        <v>58</v>
      </c>
      <c r="N78" s="85" t="s">
        <v>115</v>
      </c>
      <c r="O78" s="86" t="s">
        <v>234</v>
      </c>
      <c r="P78" s="86" t="s">
        <v>61</v>
      </c>
      <c r="Q78" s="87"/>
      <c r="R78" s="88">
        <f t="shared" si="1"/>
        <v>0</v>
      </c>
      <c r="S78" s="89" t="str">
        <f t="shared" si="0"/>
        <v>-</v>
      </c>
      <c r="T78" s="90" t="str">
        <f>IF($K$15=1,"",IF(AND(Таблица233[[#This Row],[Заказ (упаковок)
↓]]=0,$K$15*Таблица233[[#This Row],[Уп. в коробке]]&lt;5),0,ROUNDDOWN($K$15*Таблица233[[#This Row],[Уп. в коробке]],0)))</f>
        <v/>
      </c>
      <c r="U78" s="91" t="str">
        <f>IF(MOD(Таблица233[[#This Row],[Заказ (упаковок)
↓]],Таблица233[[#This Row],[Кратность заказа, упаковок]])&gt;0,"ошибка - неверное количество в заказе","")</f>
        <v/>
      </c>
    </row>
    <row r="79" spans="1:21" x14ac:dyDescent="0.3">
      <c r="A79" s="75"/>
      <c r="B79" s="76" t="s">
        <v>235</v>
      </c>
      <c r="C79" s="77" t="s">
        <v>26</v>
      </c>
      <c r="D79" s="78" t="s">
        <v>53</v>
      </c>
      <c r="E79" s="78" t="s">
        <v>112</v>
      </c>
      <c r="F79" s="79" t="s">
        <v>236</v>
      </c>
      <c r="G79" s="80" t="s">
        <v>95</v>
      </c>
      <c r="H79" s="81" t="s">
        <v>57</v>
      </c>
      <c r="I79" s="81">
        <v>40</v>
      </c>
      <c r="J79" s="82">
        <v>10</v>
      </c>
      <c r="K79" s="167">
        <v>2.8299999999999996</v>
      </c>
      <c r="L79" s="83" t="s">
        <v>237</v>
      </c>
      <c r="M79" s="84" t="s">
        <v>58</v>
      </c>
      <c r="N79" s="85" t="s">
        <v>115</v>
      </c>
      <c r="O79" s="86" t="s">
        <v>238</v>
      </c>
      <c r="P79" s="86" t="s">
        <v>61</v>
      </c>
      <c r="Q79" s="87"/>
      <c r="R79" s="88">
        <f t="shared" si="1"/>
        <v>0</v>
      </c>
      <c r="S79" s="89" t="str">
        <f t="shared" si="0"/>
        <v>-</v>
      </c>
      <c r="T79" s="90" t="str">
        <f>IF($K$15=1,"",IF(AND(Таблица233[[#This Row],[Заказ (упаковок)
↓]]=0,$K$15*Таблица233[[#This Row],[Уп. в коробке]]&lt;5),0,ROUNDDOWN($K$15*Таблица233[[#This Row],[Уп. в коробке]],0)))</f>
        <v/>
      </c>
      <c r="U79" s="91" t="str">
        <f>IF(MOD(Таблица233[[#This Row],[Заказ (упаковок)
↓]],Таблица233[[#This Row],[Кратность заказа, упаковок]])&gt;0,"ошибка - неверное количество в заказе","")</f>
        <v/>
      </c>
    </row>
    <row r="80" spans="1:21" x14ac:dyDescent="0.3">
      <c r="A80" s="75"/>
      <c r="B80" s="76" t="s">
        <v>239</v>
      </c>
      <c r="C80" s="77" t="s">
        <v>26</v>
      </c>
      <c r="D80" s="78" t="s">
        <v>53</v>
      </c>
      <c r="E80" s="78" t="s">
        <v>112</v>
      </c>
      <c r="F80" s="79" t="s">
        <v>240</v>
      </c>
      <c r="G80" s="80" t="s">
        <v>95</v>
      </c>
      <c r="H80" s="81" t="s">
        <v>57</v>
      </c>
      <c r="I80" s="81">
        <v>40</v>
      </c>
      <c r="J80" s="82">
        <v>10</v>
      </c>
      <c r="K80" s="167">
        <v>2.61</v>
      </c>
      <c r="L80" s="83" t="s">
        <v>241</v>
      </c>
      <c r="M80" s="84" t="s">
        <v>58</v>
      </c>
      <c r="N80" s="85" t="s">
        <v>115</v>
      </c>
      <c r="O80" s="86" t="s">
        <v>242</v>
      </c>
      <c r="P80" s="86" t="s">
        <v>61</v>
      </c>
      <c r="Q80" s="87"/>
      <c r="R80" s="88">
        <f t="shared" si="1"/>
        <v>0</v>
      </c>
      <c r="S80" s="89" t="str">
        <f t="shared" si="0"/>
        <v>-</v>
      </c>
      <c r="T80" s="90" t="str">
        <f>IF($K$15=1,"",IF(AND(Таблица233[[#This Row],[Заказ (упаковок)
↓]]=0,$K$15*Таблица233[[#This Row],[Уп. в коробке]]&lt;5),0,ROUNDDOWN($K$15*Таблица233[[#This Row],[Уп. в коробке]],0)))</f>
        <v/>
      </c>
      <c r="U80" s="91" t="str">
        <f>IF(MOD(Таблица233[[#This Row],[Заказ (упаковок)
↓]],Таблица233[[#This Row],[Кратность заказа, упаковок]])&gt;0,"ошибка - неверное количество в заказе","")</f>
        <v/>
      </c>
    </row>
    <row r="81" spans="1:21" x14ac:dyDescent="0.3">
      <c r="A81" s="75"/>
      <c r="B81" s="76" t="s">
        <v>243</v>
      </c>
      <c r="C81" s="77" t="s">
        <v>26</v>
      </c>
      <c r="D81" s="78" t="s">
        <v>53</v>
      </c>
      <c r="E81" s="78" t="s">
        <v>112</v>
      </c>
      <c r="F81" s="79" t="s">
        <v>244</v>
      </c>
      <c r="G81" s="80" t="s">
        <v>95</v>
      </c>
      <c r="H81" s="81" t="s">
        <v>57</v>
      </c>
      <c r="I81" s="81">
        <v>40</v>
      </c>
      <c r="J81" s="82">
        <v>10</v>
      </c>
      <c r="K81" s="167">
        <v>2.8299999999999996</v>
      </c>
      <c r="L81" s="83" t="s">
        <v>245</v>
      </c>
      <c r="M81" s="84" t="s">
        <v>58</v>
      </c>
      <c r="N81" s="85" t="s">
        <v>115</v>
      </c>
      <c r="O81" s="86" t="s">
        <v>246</v>
      </c>
      <c r="P81" s="86" t="s">
        <v>61</v>
      </c>
      <c r="Q81" s="87"/>
      <c r="R81" s="88">
        <f t="shared" si="1"/>
        <v>0</v>
      </c>
      <c r="S81" s="89" t="str">
        <f t="shared" si="0"/>
        <v>-</v>
      </c>
      <c r="T81" s="90" t="str">
        <f>IF($K$15=1,"",IF(AND(Таблица233[[#This Row],[Заказ (упаковок)
↓]]=0,$K$15*Таблица233[[#This Row],[Уп. в коробке]]&lt;5),0,ROUNDDOWN($K$15*Таблица233[[#This Row],[Уп. в коробке]],0)))</f>
        <v/>
      </c>
      <c r="U81" s="91" t="str">
        <f>IF(MOD(Таблица233[[#This Row],[Заказ (упаковок)
↓]],Таблица233[[#This Row],[Кратность заказа, упаковок]])&gt;0,"ошибка - неверное количество в заказе","")</f>
        <v/>
      </c>
    </row>
    <row r="82" spans="1:21" x14ac:dyDescent="0.3">
      <c r="A82" s="75"/>
      <c r="B82" s="76" t="s">
        <v>247</v>
      </c>
      <c r="C82" s="77" t="s">
        <v>26</v>
      </c>
      <c r="D82" s="78" t="s">
        <v>53</v>
      </c>
      <c r="E82" s="78" t="s">
        <v>112</v>
      </c>
      <c r="F82" s="79" t="s">
        <v>248</v>
      </c>
      <c r="G82" s="80" t="s">
        <v>56</v>
      </c>
      <c r="H82" s="81" t="s">
        <v>57</v>
      </c>
      <c r="I82" s="81">
        <v>40</v>
      </c>
      <c r="J82" s="82">
        <v>10</v>
      </c>
      <c r="K82" s="167">
        <v>2.5199999999999996</v>
      </c>
      <c r="L82" s="83" t="s">
        <v>249</v>
      </c>
      <c r="M82" s="84" t="s">
        <v>58</v>
      </c>
      <c r="N82" s="85" t="s">
        <v>115</v>
      </c>
      <c r="O82" s="86" t="s">
        <v>250</v>
      </c>
      <c r="P82" s="86" t="s">
        <v>61</v>
      </c>
      <c r="Q82" s="87"/>
      <c r="R82" s="88">
        <f t="shared" si="1"/>
        <v>0</v>
      </c>
      <c r="S82" s="89" t="str">
        <f t="shared" si="0"/>
        <v>-</v>
      </c>
      <c r="T82" s="90" t="str">
        <f>IF($K$15=1,"",IF(AND(Таблица233[[#This Row],[Заказ (упаковок)
↓]]=0,$K$15*Таблица233[[#This Row],[Уп. в коробке]]&lt;5),0,ROUNDDOWN($K$15*Таблица233[[#This Row],[Уп. в коробке]],0)))</f>
        <v/>
      </c>
      <c r="U82" s="91" t="str">
        <f>IF(MOD(Таблица233[[#This Row],[Заказ (упаковок)
↓]],Таблица233[[#This Row],[Кратность заказа, упаковок]])&gt;0,"ошибка - неверное количество в заказе","")</f>
        <v/>
      </c>
    </row>
    <row r="83" spans="1:21" x14ac:dyDescent="0.3">
      <c r="A83" s="75"/>
      <c r="B83" s="76" t="s">
        <v>251</v>
      </c>
      <c r="C83" s="77" t="s">
        <v>26</v>
      </c>
      <c r="D83" s="78" t="s">
        <v>53</v>
      </c>
      <c r="E83" s="78" t="s">
        <v>112</v>
      </c>
      <c r="F83" s="79" t="s">
        <v>252</v>
      </c>
      <c r="G83" s="80" t="s">
        <v>95</v>
      </c>
      <c r="H83" s="81" t="s">
        <v>57</v>
      </c>
      <c r="I83" s="81">
        <v>40</v>
      </c>
      <c r="J83" s="82">
        <v>10</v>
      </c>
      <c r="K83" s="167">
        <v>2.7199999999999998</v>
      </c>
      <c r="L83" s="83" t="s">
        <v>253</v>
      </c>
      <c r="M83" s="84" t="s">
        <v>58</v>
      </c>
      <c r="N83" s="85" t="s">
        <v>115</v>
      </c>
      <c r="O83" s="86" t="s">
        <v>254</v>
      </c>
      <c r="P83" s="86" t="s">
        <v>61</v>
      </c>
      <c r="Q83" s="87"/>
      <c r="R83" s="88">
        <f t="shared" si="1"/>
        <v>0</v>
      </c>
      <c r="S83" s="89" t="str">
        <f t="shared" si="0"/>
        <v>-</v>
      </c>
      <c r="T83" s="90" t="str">
        <f>IF($K$15=1,"",IF(AND(Таблица233[[#This Row],[Заказ (упаковок)
↓]]=0,$K$15*Таблица233[[#This Row],[Уп. в коробке]]&lt;5),0,ROUNDDOWN($K$15*Таблица233[[#This Row],[Уп. в коробке]],0)))</f>
        <v/>
      </c>
      <c r="U83" s="91" t="str">
        <f>IF(MOD(Таблица233[[#This Row],[Заказ (упаковок)
↓]],Таблица233[[#This Row],[Кратность заказа, упаковок]])&gt;0,"ошибка - неверное количество в заказе","")</f>
        <v/>
      </c>
    </row>
    <row r="84" spans="1:21" x14ac:dyDescent="0.3">
      <c r="A84" s="75"/>
      <c r="B84" s="76" t="s">
        <v>255</v>
      </c>
      <c r="C84" s="77" t="s">
        <v>26</v>
      </c>
      <c r="D84" s="78" t="s">
        <v>53</v>
      </c>
      <c r="E84" s="78" t="s">
        <v>112</v>
      </c>
      <c r="F84" s="79" t="s">
        <v>84</v>
      </c>
      <c r="G84" s="80" t="s">
        <v>95</v>
      </c>
      <c r="H84" s="81" t="s">
        <v>57</v>
      </c>
      <c r="I84" s="81">
        <v>40</v>
      </c>
      <c r="J84" s="82">
        <v>10</v>
      </c>
      <c r="K84" s="167">
        <v>2.61</v>
      </c>
      <c r="L84" s="83" t="s">
        <v>256</v>
      </c>
      <c r="M84" s="84" t="s">
        <v>58</v>
      </c>
      <c r="N84" s="85" t="s">
        <v>115</v>
      </c>
      <c r="O84" s="86" t="s">
        <v>257</v>
      </c>
      <c r="P84" s="86" t="s">
        <v>61</v>
      </c>
      <c r="Q84" s="87"/>
      <c r="R84" s="88">
        <f t="shared" si="1"/>
        <v>0</v>
      </c>
      <c r="S84" s="89" t="str">
        <f t="shared" si="0"/>
        <v>-</v>
      </c>
      <c r="T84" s="90" t="str">
        <f>IF($K$15=1,"",IF(AND(Таблица233[[#This Row],[Заказ (упаковок)
↓]]=0,$K$15*Таблица233[[#This Row],[Уп. в коробке]]&lt;5),0,ROUNDDOWN($K$15*Таблица233[[#This Row],[Уп. в коробке]],0)))</f>
        <v/>
      </c>
      <c r="U84" s="91" t="str">
        <f>IF(MOD(Таблица233[[#This Row],[Заказ (упаковок)
↓]],Таблица233[[#This Row],[Кратность заказа, упаковок]])&gt;0,"ошибка - неверное количество в заказе","")</f>
        <v/>
      </c>
    </row>
    <row r="85" spans="1:21" x14ac:dyDescent="0.3">
      <c r="A85" s="75"/>
      <c r="B85" s="76" t="s">
        <v>258</v>
      </c>
      <c r="C85" s="77" t="s">
        <v>26</v>
      </c>
      <c r="D85" s="78" t="s">
        <v>53</v>
      </c>
      <c r="E85" s="78" t="s">
        <v>259</v>
      </c>
      <c r="F85" s="79" t="s">
        <v>260</v>
      </c>
      <c r="G85" s="80" t="s">
        <v>56</v>
      </c>
      <c r="H85" s="81" t="s">
        <v>57</v>
      </c>
      <c r="I85" s="81">
        <v>40</v>
      </c>
      <c r="J85" s="82">
        <v>10</v>
      </c>
      <c r="K85" s="167">
        <v>2.5199999999999996</v>
      </c>
      <c r="L85" s="83" t="s">
        <v>261</v>
      </c>
      <c r="M85" s="84" t="s">
        <v>58</v>
      </c>
      <c r="N85" s="85" t="s">
        <v>262</v>
      </c>
      <c r="O85" s="86" t="s">
        <v>263</v>
      </c>
      <c r="P85" s="86" t="s">
        <v>61</v>
      </c>
      <c r="Q85" s="87"/>
      <c r="R85" s="88">
        <f t="shared" si="1"/>
        <v>0</v>
      </c>
      <c r="S85" s="89" t="str">
        <f t="shared" si="0"/>
        <v>-</v>
      </c>
      <c r="T85" s="90" t="str">
        <f>IF($K$15=1,"",IF(AND(Таблица233[[#This Row],[Заказ (упаковок)
↓]]=0,$K$15*Таблица233[[#This Row],[Уп. в коробке]]&lt;5),0,ROUNDDOWN($K$15*Таблица233[[#This Row],[Уп. в коробке]],0)))</f>
        <v/>
      </c>
      <c r="U85" s="91" t="str">
        <f>IF(MOD(Таблица233[[#This Row],[Заказ (упаковок)
↓]],Таблица233[[#This Row],[Кратность заказа, упаковок]])&gt;0,"ошибка - неверное количество в заказе","")</f>
        <v/>
      </c>
    </row>
    <row r="86" spans="1:21" x14ac:dyDescent="0.3">
      <c r="A86" s="75"/>
      <c r="B86" s="76" t="s">
        <v>264</v>
      </c>
      <c r="C86" s="77" t="s">
        <v>26</v>
      </c>
      <c r="D86" s="78" t="s">
        <v>53</v>
      </c>
      <c r="E86" s="78" t="s">
        <v>259</v>
      </c>
      <c r="F86" s="79" t="s">
        <v>265</v>
      </c>
      <c r="G86" s="80" t="s">
        <v>95</v>
      </c>
      <c r="H86" s="81" t="s">
        <v>57</v>
      </c>
      <c r="I86" s="81">
        <v>40</v>
      </c>
      <c r="J86" s="82">
        <v>10</v>
      </c>
      <c r="K86" s="167">
        <v>2.7199999999999998</v>
      </c>
      <c r="L86" s="83" t="s">
        <v>266</v>
      </c>
      <c r="M86" s="84" t="s">
        <v>58</v>
      </c>
      <c r="N86" s="85" t="s">
        <v>262</v>
      </c>
      <c r="O86" s="86" t="s">
        <v>267</v>
      </c>
      <c r="P86" s="86" t="s">
        <v>61</v>
      </c>
      <c r="Q86" s="87"/>
      <c r="R86" s="88">
        <f t="shared" si="1"/>
        <v>0</v>
      </c>
      <c r="S86" s="89" t="str">
        <f t="shared" si="0"/>
        <v>-</v>
      </c>
      <c r="T86" s="90" t="str">
        <f>IF($K$15=1,"",IF(AND(Таблица233[[#This Row],[Заказ (упаковок)
↓]]=0,$K$15*Таблица233[[#This Row],[Уп. в коробке]]&lt;5),0,ROUNDDOWN($K$15*Таблица233[[#This Row],[Уп. в коробке]],0)))</f>
        <v/>
      </c>
      <c r="U86" s="91" t="str">
        <f>IF(MOD(Таблица233[[#This Row],[Заказ (упаковок)
↓]],Таблица233[[#This Row],[Кратность заказа, упаковок]])&gt;0,"ошибка - неверное количество в заказе","")</f>
        <v/>
      </c>
    </row>
    <row r="87" spans="1:21" x14ac:dyDescent="0.3">
      <c r="A87" s="75"/>
      <c r="B87" s="76" t="s">
        <v>268</v>
      </c>
      <c r="C87" s="77" t="s">
        <v>26</v>
      </c>
      <c r="D87" s="78" t="s">
        <v>53</v>
      </c>
      <c r="E87" s="78" t="s">
        <v>259</v>
      </c>
      <c r="F87" s="79" t="s">
        <v>269</v>
      </c>
      <c r="G87" s="80" t="s">
        <v>56</v>
      </c>
      <c r="H87" s="81" t="s">
        <v>57</v>
      </c>
      <c r="I87" s="81">
        <v>40</v>
      </c>
      <c r="J87" s="82">
        <v>10</v>
      </c>
      <c r="K87" s="167">
        <v>2.5199999999999996</v>
      </c>
      <c r="L87" s="83" t="s">
        <v>270</v>
      </c>
      <c r="M87" s="84" t="s">
        <v>58</v>
      </c>
      <c r="N87" s="85" t="s">
        <v>262</v>
      </c>
      <c r="O87" s="86" t="s">
        <v>271</v>
      </c>
      <c r="P87" s="86" t="s">
        <v>61</v>
      </c>
      <c r="Q87" s="87"/>
      <c r="R87" s="88">
        <f t="shared" si="1"/>
        <v>0</v>
      </c>
      <c r="S87" s="89" t="str">
        <f t="shared" si="0"/>
        <v>-</v>
      </c>
      <c r="T87" s="90" t="str">
        <f>IF($K$15=1,"",IF(AND(Таблица233[[#This Row],[Заказ (упаковок)
↓]]=0,$K$15*Таблица233[[#This Row],[Уп. в коробке]]&lt;5),0,ROUNDDOWN($K$15*Таблица233[[#This Row],[Уп. в коробке]],0)))</f>
        <v/>
      </c>
      <c r="U87" s="91" t="str">
        <f>IF(MOD(Таблица233[[#This Row],[Заказ (упаковок)
↓]],Таблица233[[#This Row],[Кратность заказа, упаковок]])&gt;0,"ошибка - неверное количество в заказе","")</f>
        <v/>
      </c>
    </row>
    <row r="88" spans="1:21" x14ac:dyDescent="0.3">
      <c r="A88" s="75"/>
      <c r="B88" s="76" t="s">
        <v>272</v>
      </c>
      <c r="C88" s="77" t="s">
        <v>26</v>
      </c>
      <c r="D88" s="78" t="s">
        <v>53</v>
      </c>
      <c r="E88" s="78" t="s">
        <v>259</v>
      </c>
      <c r="F88" s="79" t="s">
        <v>273</v>
      </c>
      <c r="G88" s="80" t="s">
        <v>95</v>
      </c>
      <c r="H88" s="81" t="s">
        <v>57</v>
      </c>
      <c r="I88" s="81">
        <v>40</v>
      </c>
      <c r="J88" s="82">
        <v>10</v>
      </c>
      <c r="K88" s="167">
        <v>2.7199999999999998</v>
      </c>
      <c r="L88" s="83" t="s">
        <v>274</v>
      </c>
      <c r="M88" s="84" t="s">
        <v>58</v>
      </c>
      <c r="N88" s="85" t="s">
        <v>262</v>
      </c>
      <c r="O88" s="86" t="s">
        <v>275</v>
      </c>
      <c r="P88" s="86" t="s">
        <v>61</v>
      </c>
      <c r="Q88" s="87"/>
      <c r="R88" s="88">
        <f t="shared" si="1"/>
        <v>0</v>
      </c>
      <c r="S88" s="89" t="str">
        <f t="shared" si="0"/>
        <v>-</v>
      </c>
      <c r="T88" s="90" t="str">
        <f>IF($K$15=1,"",IF(AND(Таблица233[[#This Row],[Заказ (упаковок)
↓]]=0,$K$15*Таблица233[[#This Row],[Уп. в коробке]]&lt;5),0,ROUNDDOWN($K$15*Таблица233[[#This Row],[Уп. в коробке]],0)))</f>
        <v/>
      </c>
      <c r="U88" s="91" t="str">
        <f>IF(MOD(Таблица233[[#This Row],[Заказ (упаковок)
↓]],Таблица233[[#This Row],[Кратность заказа, упаковок]])&gt;0,"ошибка - неверное количество в заказе","")</f>
        <v/>
      </c>
    </row>
    <row r="89" spans="1:21" x14ac:dyDescent="0.3">
      <c r="A89" s="75"/>
      <c r="B89" s="76" t="s">
        <v>276</v>
      </c>
      <c r="C89" s="77" t="s">
        <v>26</v>
      </c>
      <c r="D89" s="78" t="s">
        <v>53</v>
      </c>
      <c r="E89" s="78" t="s">
        <v>259</v>
      </c>
      <c r="F89" s="79" t="s">
        <v>277</v>
      </c>
      <c r="G89" s="80" t="s">
        <v>95</v>
      </c>
      <c r="H89" s="81" t="s">
        <v>57</v>
      </c>
      <c r="I89" s="81">
        <v>40</v>
      </c>
      <c r="J89" s="82">
        <v>10</v>
      </c>
      <c r="K89" s="167">
        <v>2.7199999999999998</v>
      </c>
      <c r="L89" s="83" t="s">
        <v>278</v>
      </c>
      <c r="M89" s="84" t="s">
        <v>58</v>
      </c>
      <c r="N89" s="85" t="s">
        <v>262</v>
      </c>
      <c r="O89" s="86" t="s">
        <v>279</v>
      </c>
      <c r="P89" s="86" t="s">
        <v>61</v>
      </c>
      <c r="Q89" s="87"/>
      <c r="R89" s="88">
        <f t="shared" si="1"/>
        <v>0</v>
      </c>
      <c r="S89" s="89" t="str">
        <f t="shared" si="0"/>
        <v>-</v>
      </c>
      <c r="T89" s="90" t="str">
        <f>IF($K$15=1,"",IF(AND(Таблица233[[#This Row],[Заказ (упаковок)
↓]]=0,$K$15*Таблица233[[#This Row],[Уп. в коробке]]&lt;5),0,ROUNDDOWN($K$15*Таблица233[[#This Row],[Уп. в коробке]],0)))</f>
        <v/>
      </c>
      <c r="U89" s="91" t="str">
        <f>IF(MOD(Таблица233[[#This Row],[Заказ (упаковок)
↓]],Таблица233[[#This Row],[Кратность заказа, упаковок]])&gt;0,"ошибка - неверное количество в заказе","")</f>
        <v/>
      </c>
    </row>
    <row r="90" spans="1:21" x14ac:dyDescent="0.3">
      <c r="A90" s="75"/>
      <c r="B90" s="76" t="s">
        <v>280</v>
      </c>
      <c r="C90" s="77" t="s">
        <v>26</v>
      </c>
      <c r="D90" s="78" t="s">
        <v>53</v>
      </c>
      <c r="E90" s="78" t="s">
        <v>259</v>
      </c>
      <c r="F90" s="79" t="s">
        <v>281</v>
      </c>
      <c r="G90" s="80" t="s">
        <v>95</v>
      </c>
      <c r="H90" s="81" t="s">
        <v>57</v>
      </c>
      <c r="I90" s="81">
        <v>40</v>
      </c>
      <c r="J90" s="82">
        <v>10</v>
      </c>
      <c r="K90" s="167">
        <v>2.61</v>
      </c>
      <c r="L90" s="83" t="s">
        <v>282</v>
      </c>
      <c r="M90" s="84" t="s">
        <v>58</v>
      </c>
      <c r="N90" s="85" t="s">
        <v>262</v>
      </c>
      <c r="O90" s="86" t="s">
        <v>283</v>
      </c>
      <c r="P90" s="86" t="s">
        <v>61</v>
      </c>
      <c r="Q90" s="87"/>
      <c r="R90" s="88">
        <f t="shared" si="1"/>
        <v>0</v>
      </c>
      <c r="S90" s="89" t="str">
        <f t="shared" si="0"/>
        <v>-</v>
      </c>
      <c r="T90" s="90" t="str">
        <f>IF($K$15=1,"",IF(AND(Таблица233[[#This Row],[Заказ (упаковок)
↓]]=0,$K$15*Таблица233[[#This Row],[Уп. в коробке]]&lt;5),0,ROUNDDOWN($K$15*Таблица233[[#This Row],[Уп. в коробке]],0)))</f>
        <v/>
      </c>
      <c r="U90" s="91" t="str">
        <f>IF(MOD(Таблица233[[#This Row],[Заказ (упаковок)
↓]],Таблица233[[#This Row],[Кратность заказа, упаковок]])&gt;0,"ошибка - неверное количество в заказе","")</f>
        <v/>
      </c>
    </row>
    <row r="91" spans="1:21" x14ac:dyDescent="0.3">
      <c r="A91" s="75"/>
      <c r="B91" s="76" t="s">
        <v>284</v>
      </c>
      <c r="C91" s="77" t="s">
        <v>26</v>
      </c>
      <c r="D91" s="78" t="s">
        <v>53</v>
      </c>
      <c r="E91" s="78" t="s">
        <v>259</v>
      </c>
      <c r="F91" s="79" t="s">
        <v>285</v>
      </c>
      <c r="G91" s="80" t="s">
        <v>95</v>
      </c>
      <c r="H91" s="81" t="s">
        <v>57</v>
      </c>
      <c r="I91" s="81">
        <v>40</v>
      </c>
      <c r="J91" s="82">
        <v>10</v>
      </c>
      <c r="K91" s="167">
        <v>2.8299999999999996</v>
      </c>
      <c r="L91" s="83" t="s">
        <v>286</v>
      </c>
      <c r="M91" s="84" t="s">
        <v>58</v>
      </c>
      <c r="N91" s="85" t="s">
        <v>262</v>
      </c>
      <c r="O91" s="86" t="s">
        <v>287</v>
      </c>
      <c r="P91" s="86" t="s">
        <v>61</v>
      </c>
      <c r="Q91" s="87"/>
      <c r="R91" s="88">
        <f t="shared" si="1"/>
        <v>0</v>
      </c>
      <c r="S91" s="89" t="str">
        <f t="shared" ref="S91:S154" si="2">IF(Q91/I91=0,"-",Q91/I91)</f>
        <v>-</v>
      </c>
      <c r="T91" s="90" t="str">
        <f>IF($K$15=1,"",IF(AND(Таблица233[[#This Row],[Заказ (упаковок)
↓]]=0,$K$15*Таблица233[[#This Row],[Уп. в коробке]]&lt;5),0,ROUNDDOWN($K$15*Таблица233[[#This Row],[Уп. в коробке]],0)))</f>
        <v/>
      </c>
      <c r="U91" s="91" t="str">
        <f>IF(MOD(Таблица233[[#This Row],[Заказ (упаковок)
↓]],Таблица233[[#This Row],[Кратность заказа, упаковок]])&gt;0,"ошибка - неверное количество в заказе","")</f>
        <v/>
      </c>
    </row>
    <row r="92" spans="1:21" x14ac:dyDescent="0.3">
      <c r="A92" s="75"/>
      <c r="B92" s="76" t="s">
        <v>288</v>
      </c>
      <c r="C92" s="77" t="s">
        <v>26</v>
      </c>
      <c r="D92" s="78" t="s">
        <v>53</v>
      </c>
      <c r="E92" s="78" t="s">
        <v>259</v>
      </c>
      <c r="F92" s="79" t="s">
        <v>289</v>
      </c>
      <c r="G92" s="80" t="s">
        <v>56</v>
      </c>
      <c r="H92" s="81" t="s">
        <v>57</v>
      </c>
      <c r="I92" s="81">
        <v>40</v>
      </c>
      <c r="J92" s="82">
        <v>10</v>
      </c>
      <c r="K92" s="167">
        <v>2.6799999999999997</v>
      </c>
      <c r="L92" s="83" t="s">
        <v>290</v>
      </c>
      <c r="M92" s="84" t="s">
        <v>58</v>
      </c>
      <c r="N92" s="85" t="s">
        <v>262</v>
      </c>
      <c r="O92" s="86" t="s">
        <v>291</v>
      </c>
      <c r="P92" s="86" t="s">
        <v>61</v>
      </c>
      <c r="Q92" s="87"/>
      <c r="R92" s="88">
        <f t="shared" ref="R92:R155" si="3">K92*Q92</f>
        <v>0</v>
      </c>
      <c r="S92" s="89" t="str">
        <f t="shared" si="2"/>
        <v>-</v>
      </c>
      <c r="T92" s="90" t="str">
        <f>IF($K$15=1,"",IF(AND(Таблица233[[#This Row],[Заказ (упаковок)
↓]]=0,$K$15*Таблица233[[#This Row],[Уп. в коробке]]&lt;5),0,ROUNDDOWN($K$15*Таблица233[[#This Row],[Уп. в коробке]],0)))</f>
        <v/>
      </c>
      <c r="U92" s="91" t="str">
        <f>IF(MOD(Таблица233[[#This Row],[Заказ (упаковок)
↓]],Таблица233[[#This Row],[Кратность заказа, упаковок]])&gt;0,"ошибка - неверное количество в заказе","")</f>
        <v/>
      </c>
    </row>
    <row r="93" spans="1:21" x14ac:dyDescent="0.3">
      <c r="A93" s="75"/>
      <c r="B93" s="76" t="s">
        <v>292</v>
      </c>
      <c r="C93" s="77" t="s">
        <v>26</v>
      </c>
      <c r="D93" s="78" t="s">
        <v>53</v>
      </c>
      <c r="E93" s="78" t="s">
        <v>259</v>
      </c>
      <c r="F93" s="79" t="s">
        <v>84</v>
      </c>
      <c r="G93" s="80" t="s">
        <v>95</v>
      </c>
      <c r="H93" s="81" t="s">
        <v>57</v>
      </c>
      <c r="I93" s="81">
        <v>40</v>
      </c>
      <c r="J93" s="82">
        <v>10</v>
      </c>
      <c r="K93" s="167">
        <v>2.8299999999999996</v>
      </c>
      <c r="L93" s="83" t="s">
        <v>293</v>
      </c>
      <c r="M93" s="84" t="s">
        <v>58</v>
      </c>
      <c r="N93" s="85" t="s">
        <v>262</v>
      </c>
      <c r="O93" s="86" t="s">
        <v>294</v>
      </c>
      <c r="P93" s="86" t="s">
        <v>61</v>
      </c>
      <c r="Q93" s="87"/>
      <c r="R93" s="88">
        <f t="shared" si="3"/>
        <v>0</v>
      </c>
      <c r="S93" s="89" t="str">
        <f t="shared" si="2"/>
        <v>-</v>
      </c>
      <c r="T93" s="90" t="str">
        <f>IF($K$15=1,"",IF(AND(Таблица233[[#This Row],[Заказ (упаковок)
↓]]=0,$K$15*Таблица233[[#This Row],[Уп. в коробке]]&lt;5),0,ROUNDDOWN($K$15*Таблица233[[#This Row],[Уп. в коробке]],0)))</f>
        <v/>
      </c>
      <c r="U93" s="91" t="str">
        <f>IF(MOD(Таблица233[[#This Row],[Заказ (упаковок)
↓]],Таблица233[[#This Row],[Кратность заказа, упаковок]])&gt;0,"ошибка - неверное количество в заказе","")</f>
        <v/>
      </c>
    </row>
    <row r="94" spans="1:21" x14ac:dyDescent="0.3">
      <c r="A94" s="75"/>
      <c r="B94" s="76" t="s">
        <v>295</v>
      </c>
      <c r="C94" s="77" t="s">
        <v>26</v>
      </c>
      <c r="D94" s="78" t="s">
        <v>53</v>
      </c>
      <c r="E94" s="78" t="s">
        <v>296</v>
      </c>
      <c r="F94" s="79" t="s">
        <v>297</v>
      </c>
      <c r="G94" s="80" t="s">
        <v>56</v>
      </c>
      <c r="H94" s="81" t="s">
        <v>57</v>
      </c>
      <c r="I94" s="81">
        <v>40</v>
      </c>
      <c r="J94" s="82">
        <v>10</v>
      </c>
      <c r="K94" s="167">
        <v>2.6799999999999997</v>
      </c>
      <c r="L94" s="83" t="s">
        <v>298</v>
      </c>
      <c r="M94" s="84" t="s">
        <v>58</v>
      </c>
      <c r="N94" s="85" t="s">
        <v>299</v>
      </c>
      <c r="O94" s="86" t="s">
        <v>300</v>
      </c>
      <c r="P94" s="86" t="s">
        <v>61</v>
      </c>
      <c r="Q94" s="87"/>
      <c r="R94" s="88">
        <f t="shared" si="3"/>
        <v>0</v>
      </c>
      <c r="S94" s="89" t="str">
        <f t="shared" si="2"/>
        <v>-</v>
      </c>
      <c r="T94" s="90" t="str">
        <f>IF($K$15=1,"",IF(AND(Таблица233[[#This Row],[Заказ (упаковок)
↓]]=0,$K$15*Таблица233[[#This Row],[Уп. в коробке]]&lt;5),0,ROUNDDOWN($K$15*Таблица233[[#This Row],[Уп. в коробке]],0)))</f>
        <v/>
      </c>
      <c r="U94" s="91" t="str">
        <f>IF(MOD(Таблица233[[#This Row],[Заказ (упаковок)
↓]],Таблица233[[#This Row],[Кратность заказа, упаковок]])&gt;0,"ошибка - неверное количество в заказе","")</f>
        <v/>
      </c>
    </row>
    <row r="95" spans="1:21" x14ac:dyDescent="0.3">
      <c r="A95" s="75"/>
      <c r="B95" s="76" t="s">
        <v>301</v>
      </c>
      <c r="C95" s="77" t="s">
        <v>26</v>
      </c>
      <c r="D95" s="78" t="s">
        <v>53</v>
      </c>
      <c r="E95" s="78" t="s">
        <v>296</v>
      </c>
      <c r="F95" s="79" t="s">
        <v>302</v>
      </c>
      <c r="G95" s="80" t="s">
        <v>56</v>
      </c>
      <c r="H95" s="81" t="s">
        <v>57</v>
      </c>
      <c r="I95" s="81">
        <v>40</v>
      </c>
      <c r="J95" s="82">
        <v>10</v>
      </c>
      <c r="K95" s="167">
        <v>3.1199999999999997</v>
      </c>
      <c r="L95" s="83" t="s">
        <v>303</v>
      </c>
      <c r="M95" s="84" t="s">
        <v>58</v>
      </c>
      <c r="N95" s="85" t="s">
        <v>299</v>
      </c>
      <c r="O95" s="86" t="s">
        <v>304</v>
      </c>
      <c r="P95" s="86" t="s">
        <v>61</v>
      </c>
      <c r="Q95" s="87"/>
      <c r="R95" s="88">
        <f t="shared" si="3"/>
        <v>0</v>
      </c>
      <c r="S95" s="89" t="str">
        <f t="shared" si="2"/>
        <v>-</v>
      </c>
      <c r="T95" s="90" t="str">
        <f>IF($K$15=1,"",IF(AND(Таблица233[[#This Row],[Заказ (упаковок)
↓]]=0,$K$15*Таблица233[[#This Row],[Уп. в коробке]]&lt;5),0,ROUNDDOWN($K$15*Таблица233[[#This Row],[Уп. в коробке]],0)))</f>
        <v/>
      </c>
      <c r="U95" s="91" t="str">
        <f>IF(MOD(Таблица233[[#This Row],[Заказ (упаковок)
↓]],Таблица233[[#This Row],[Кратность заказа, упаковок]])&gt;0,"ошибка - неверное количество в заказе","")</f>
        <v/>
      </c>
    </row>
    <row r="96" spans="1:21" x14ac:dyDescent="0.3">
      <c r="A96" s="75"/>
      <c r="B96" s="76" t="s">
        <v>305</v>
      </c>
      <c r="C96" s="77" t="s">
        <v>26</v>
      </c>
      <c r="D96" s="78" t="s">
        <v>53</v>
      </c>
      <c r="E96" s="78" t="s">
        <v>296</v>
      </c>
      <c r="F96" s="79" t="s">
        <v>306</v>
      </c>
      <c r="G96" s="80" t="s">
        <v>56</v>
      </c>
      <c r="H96" s="81" t="s">
        <v>57</v>
      </c>
      <c r="I96" s="81">
        <v>40</v>
      </c>
      <c r="J96" s="82">
        <v>10</v>
      </c>
      <c r="K96" s="167">
        <v>3.1199999999999997</v>
      </c>
      <c r="L96" s="83" t="s">
        <v>307</v>
      </c>
      <c r="M96" s="84" t="s">
        <v>58</v>
      </c>
      <c r="N96" s="85" t="s">
        <v>299</v>
      </c>
      <c r="O96" s="86" t="s">
        <v>308</v>
      </c>
      <c r="P96" s="86" t="s">
        <v>61</v>
      </c>
      <c r="Q96" s="87"/>
      <c r="R96" s="88">
        <f t="shared" si="3"/>
        <v>0</v>
      </c>
      <c r="S96" s="89" t="str">
        <f t="shared" si="2"/>
        <v>-</v>
      </c>
      <c r="T96" s="90" t="str">
        <f>IF($K$15=1,"",IF(AND(Таблица233[[#This Row],[Заказ (упаковок)
↓]]=0,$K$15*Таблица233[[#This Row],[Уп. в коробке]]&lt;5),0,ROUNDDOWN($K$15*Таблица233[[#This Row],[Уп. в коробке]],0)))</f>
        <v/>
      </c>
      <c r="U96" s="91" t="str">
        <f>IF(MOD(Таблица233[[#This Row],[Заказ (упаковок)
↓]],Таблица233[[#This Row],[Кратность заказа, упаковок]])&gt;0,"ошибка - неверное количество в заказе","")</f>
        <v/>
      </c>
    </row>
    <row r="97" spans="1:21" x14ac:dyDescent="0.3">
      <c r="A97" s="75"/>
      <c r="B97" s="76" t="s">
        <v>309</v>
      </c>
      <c r="C97" s="77" t="s">
        <v>26</v>
      </c>
      <c r="D97" s="78" t="s">
        <v>53</v>
      </c>
      <c r="E97" s="78" t="s">
        <v>296</v>
      </c>
      <c r="F97" s="79" t="s">
        <v>310</v>
      </c>
      <c r="G97" s="80" t="s">
        <v>56</v>
      </c>
      <c r="H97" s="81" t="s">
        <v>57</v>
      </c>
      <c r="I97" s="81">
        <v>40</v>
      </c>
      <c r="J97" s="82">
        <v>10</v>
      </c>
      <c r="K97" s="167">
        <v>3.57</v>
      </c>
      <c r="L97" s="83" t="s">
        <v>311</v>
      </c>
      <c r="M97" s="84" t="s">
        <v>58</v>
      </c>
      <c r="N97" s="85" t="s">
        <v>299</v>
      </c>
      <c r="O97" s="86" t="s">
        <v>312</v>
      </c>
      <c r="P97" s="86" t="s">
        <v>61</v>
      </c>
      <c r="Q97" s="87"/>
      <c r="R97" s="88">
        <f t="shared" si="3"/>
        <v>0</v>
      </c>
      <c r="S97" s="89" t="str">
        <f t="shared" si="2"/>
        <v>-</v>
      </c>
      <c r="T97" s="90" t="str">
        <f>IF($K$15=1,"",IF(AND(Таблица233[[#This Row],[Заказ (упаковок)
↓]]=0,$K$15*Таблица233[[#This Row],[Уп. в коробке]]&lt;5),0,ROUNDDOWN($K$15*Таблица233[[#This Row],[Уп. в коробке]],0)))</f>
        <v/>
      </c>
      <c r="U97" s="91" t="str">
        <f>IF(MOD(Таблица233[[#This Row],[Заказ (упаковок)
↓]],Таблица233[[#This Row],[Кратность заказа, упаковок]])&gt;0,"ошибка - неверное количество в заказе","")</f>
        <v/>
      </c>
    </row>
    <row r="98" spans="1:21" x14ac:dyDescent="0.3">
      <c r="A98" s="75"/>
      <c r="B98" s="76" t="s">
        <v>313</v>
      </c>
      <c r="C98" s="77" t="s">
        <v>26</v>
      </c>
      <c r="D98" s="78" t="s">
        <v>53</v>
      </c>
      <c r="E98" s="78" t="s">
        <v>296</v>
      </c>
      <c r="F98" s="79" t="s">
        <v>314</v>
      </c>
      <c r="G98" s="80" t="s">
        <v>56</v>
      </c>
      <c r="H98" s="81" t="s">
        <v>57</v>
      </c>
      <c r="I98" s="81">
        <v>40</v>
      </c>
      <c r="J98" s="82">
        <v>10</v>
      </c>
      <c r="K98" s="167">
        <v>2.5199999999999996</v>
      </c>
      <c r="L98" s="83" t="s">
        <v>315</v>
      </c>
      <c r="M98" s="84" t="s">
        <v>58</v>
      </c>
      <c r="N98" s="85" t="s">
        <v>299</v>
      </c>
      <c r="O98" s="86" t="s">
        <v>316</v>
      </c>
      <c r="P98" s="86" t="s">
        <v>61</v>
      </c>
      <c r="Q98" s="87"/>
      <c r="R98" s="88">
        <f t="shared" si="3"/>
        <v>0</v>
      </c>
      <c r="S98" s="89" t="str">
        <f t="shared" si="2"/>
        <v>-</v>
      </c>
      <c r="T98" s="90" t="str">
        <f>IF($K$15=1,"",IF(AND(Таблица233[[#This Row],[Заказ (упаковок)
↓]]=0,$K$15*Таблица233[[#This Row],[Уп. в коробке]]&lt;5),0,ROUNDDOWN($K$15*Таблица233[[#This Row],[Уп. в коробке]],0)))</f>
        <v/>
      </c>
      <c r="U98" s="91" t="str">
        <f>IF(MOD(Таблица233[[#This Row],[Заказ (упаковок)
↓]],Таблица233[[#This Row],[Кратность заказа, упаковок]])&gt;0,"ошибка - неверное количество в заказе","")</f>
        <v/>
      </c>
    </row>
    <row r="99" spans="1:21" x14ac:dyDescent="0.3">
      <c r="A99" s="75"/>
      <c r="B99" s="76" t="s">
        <v>317</v>
      </c>
      <c r="C99" s="77" t="s">
        <v>26</v>
      </c>
      <c r="D99" s="78" t="s">
        <v>53</v>
      </c>
      <c r="E99" s="78" t="s">
        <v>296</v>
      </c>
      <c r="F99" s="79" t="s">
        <v>318</v>
      </c>
      <c r="G99" s="80" t="s">
        <v>56</v>
      </c>
      <c r="H99" s="81" t="s">
        <v>57</v>
      </c>
      <c r="I99" s="81">
        <v>40</v>
      </c>
      <c r="J99" s="82">
        <v>10</v>
      </c>
      <c r="K99" s="167">
        <v>2.5199999999999996</v>
      </c>
      <c r="L99" s="83" t="s">
        <v>319</v>
      </c>
      <c r="M99" s="84" t="s">
        <v>58</v>
      </c>
      <c r="N99" s="85" t="s">
        <v>299</v>
      </c>
      <c r="O99" s="86" t="s">
        <v>320</v>
      </c>
      <c r="P99" s="86" t="s">
        <v>61</v>
      </c>
      <c r="Q99" s="87"/>
      <c r="R99" s="88">
        <f t="shared" si="3"/>
        <v>0</v>
      </c>
      <c r="S99" s="89" t="str">
        <f t="shared" si="2"/>
        <v>-</v>
      </c>
      <c r="T99" s="90" t="str">
        <f>IF($K$15=1,"",IF(AND(Таблица233[[#This Row],[Заказ (упаковок)
↓]]=0,$K$15*Таблица233[[#This Row],[Уп. в коробке]]&lt;5),0,ROUNDDOWN($K$15*Таблица233[[#This Row],[Уп. в коробке]],0)))</f>
        <v/>
      </c>
      <c r="U99" s="91" t="str">
        <f>IF(MOD(Таблица233[[#This Row],[Заказ (упаковок)
↓]],Таблица233[[#This Row],[Кратность заказа, упаковок]])&gt;0,"ошибка - неверное количество в заказе","")</f>
        <v/>
      </c>
    </row>
    <row r="100" spans="1:21" x14ac:dyDescent="0.3">
      <c r="A100" s="75"/>
      <c r="B100" s="76" t="s">
        <v>321</v>
      </c>
      <c r="C100" s="77" t="s">
        <v>26</v>
      </c>
      <c r="D100" s="78" t="s">
        <v>53</v>
      </c>
      <c r="E100" s="78" t="s">
        <v>296</v>
      </c>
      <c r="F100" s="79" t="s">
        <v>322</v>
      </c>
      <c r="G100" s="80" t="s">
        <v>56</v>
      </c>
      <c r="H100" s="81" t="s">
        <v>57</v>
      </c>
      <c r="I100" s="81">
        <v>40</v>
      </c>
      <c r="J100" s="82">
        <v>10</v>
      </c>
      <c r="K100" s="167">
        <v>2.5999999999999996</v>
      </c>
      <c r="L100" s="83" t="s">
        <v>323</v>
      </c>
      <c r="M100" s="84" t="s">
        <v>58</v>
      </c>
      <c r="N100" s="85" t="s">
        <v>299</v>
      </c>
      <c r="O100" s="86" t="s">
        <v>324</v>
      </c>
      <c r="P100" s="86" t="s">
        <v>61</v>
      </c>
      <c r="Q100" s="87"/>
      <c r="R100" s="88">
        <f t="shared" si="3"/>
        <v>0</v>
      </c>
      <c r="S100" s="89" t="str">
        <f t="shared" si="2"/>
        <v>-</v>
      </c>
      <c r="T100" s="90" t="str">
        <f>IF($K$15=1,"",IF(AND(Таблица233[[#This Row],[Заказ (упаковок)
↓]]=0,$K$15*Таблица233[[#This Row],[Уп. в коробке]]&lt;5),0,ROUNDDOWN($K$15*Таблица233[[#This Row],[Уп. в коробке]],0)))</f>
        <v/>
      </c>
      <c r="U100" s="91" t="str">
        <f>IF(MOD(Таблица233[[#This Row],[Заказ (упаковок)
↓]],Таблица233[[#This Row],[Кратность заказа, упаковок]])&gt;0,"ошибка - неверное количество в заказе","")</f>
        <v/>
      </c>
    </row>
    <row r="101" spans="1:21" x14ac:dyDescent="0.3">
      <c r="A101" s="75"/>
      <c r="B101" s="76" t="s">
        <v>325</v>
      </c>
      <c r="C101" s="77" t="s">
        <v>26</v>
      </c>
      <c r="D101" s="78" t="s">
        <v>53</v>
      </c>
      <c r="E101" s="78" t="s">
        <v>296</v>
      </c>
      <c r="F101" s="79" t="s">
        <v>84</v>
      </c>
      <c r="G101" s="80" t="s">
        <v>56</v>
      </c>
      <c r="H101" s="81" t="s">
        <v>57</v>
      </c>
      <c r="I101" s="81">
        <v>40</v>
      </c>
      <c r="J101" s="82">
        <v>10</v>
      </c>
      <c r="K101" s="167">
        <v>2.5999999999999996</v>
      </c>
      <c r="L101" s="83" t="s">
        <v>326</v>
      </c>
      <c r="M101" s="84" t="s">
        <v>58</v>
      </c>
      <c r="N101" s="85" t="s">
        <v>299</v>
      </c>
      <c r="O101" s="86" t="s">
        <v>327</v>
      </c>
      <c r="P101" s="86" t="s">
        <v>61</v>
      </c>
      <c r="Q101" s="87"/>
      <c r="R101" s="88">
        <f t="shared" si="3"/>
        <v>0</v>
      </c>
      <c r="S101" s="89" t="str">
        <f t="shared" si="2"/>
        <v>-</v>
      </c>
      <c r="T101" s="90" t="str">
        <f>IF($K$15=1,"",IF(AND(Таблица233[[#This Row],[Заказ (упаковок)
↓]]=0,$K$15*Таблица233[[#This Row],[Уп. в коробке]]&lt;5),0,ROUNDDOWN($K$15*Таблица233[[#This Row],[Уп. в коробке]],0)))</f>
        <v/>
      </c>
      <c r="U101" s="91" t="str">
        <f>IF(MOD(Таблица233[[#This Row],[Заказ (упаковок)
↓]],Таблица233[[#This Row],[Кратность заказа, упаковок]])&gt;0,"ошибка - неверное количество в заказе","")</f>
        <v/>
      </c>
    </row>
    <row r="102" spans="1:21" x14ac:dyDescent="0.3">
      <c r="A102" s="75"/>
      <c r="B102" s="76" t="s">
        <v>328</v>
      </c>
      <c r="C102" s="77" t="s">
        <v>26</v>
      </c>
      <c r="D102" s="78" t="s">
        <v>53</v>
      </c>
      <c r="E102" s="78" t="s">
        <v>329</v>
      </c>
      <c r="F102" s="79" t="s">
        <v>330</v>
      </c>
      <c r="G102" s="80" t="s">
        <v>56</v>
      </c>
      <c r="H102" s="81" t="s">
        <v>57</v>
      </c>
      <c r="I102" s="81">
        <v>40</v>
      </c>
      <c r="J102" s="82">
        <v>10</v>
      </c>
      <c r="K102" s="167">
        <v>3.1999999999999997</v>
      </c>
      <c r="L102" s="83" t="s">
        <v>331</v>
      </c>
      <c r="M102" s="84" t="s">
        <v>58</v>
      </c>
      <c r="N102" s="85" t="s">
        <v>332</v>
      </c>
      <c r="O102" s="86" t="s">
        <v>333</v>
      </c>
      <c r="P102" s="86" t="s">
        <v>61</v>
      </c>
      <c r="Q102" s="87"/>
      <c r="R102" s="88">
        <f t="shared" si="3"/>
        <v>0</v>
      </c>
      <c r="S102" s="89" t="str">
        <f t="shared" si="2"/>
        <v>-</v>
      </c>
      <c r="T102" s="90" t="str">
        <f>IF($K$15=1,"",IF(AND(Таблица233[[#This Row],[Заказ (упаковок)
↓]]=0,$K$15*Таблица233[[#This Row],[Уп. в коробке]]&lt;5),0,ROUNDDOWN($K$15*Таблица233[[#This Row],[Уп. в коробке]],0)))</f>
        <v/>
      </c>
      <c r="U102" s="91" t="str">
        <f>IF(MOD(Таблица233[[#This Row],[Заказ (упаковок)
↓]],Таблица233[[#This Row],[Кратность заказа, упаковок]])&gt;0,"ошибка - неверное количество в заказе","")</f>
        <v/>
      </c>
    </row>
    <row r="103" spans="1:21" x14ac:dyDescent="0.3">
      <c r="A103" s="75"/>
      <c r="B103" s="76" t="s">
        <v>334</v>
      </c>
      <c r="C103" s="77" t="s">
        <v>26</v>
      </c>
      <c r="D103" s="78" t="s">
        <v>53</v>
      </c>
      <c r="E103" s="78" t="s">
        <v>329</v>
      </c>
      <c r="F103" s="79" t="s">
        <v>335</v>
      </c>
      <c r="G103" s="80" t="s">
        <v>56</v>
      </c>
      <c r="H103" s="81" t="s">
        <v>57</v>
      </c>
      <c r="I103" s="81">
        <v>40</v>
      </c>
      <c r="J103" s="82">
        <v>10</v>
      </c>
      <c r="K103" s="167">
        <v>2.8299999999999996</v>
      </c>
      <c r="L103" s="83" t="s">
        <v>336</v>
      </c>
      <c r="M103" s="84" t="s">
        <v>58</v>
      </c>
      <c r="N103" s="85" t="s">
        <v>332</v>
      </c>
      <c r="O103" s="86" t="s">
        <v>337</v>
      </c>
      <c r="P103" s="86" t="s">
        <v>61</v>
      </c>
      <c r="Q103" s="87"/>
      <c r="R103" s="88">
        <f t="shared" si="3"/>
        <v>0</v>
      </c>
      <c r="S103" s="89" t="str">
        <f t="shared" si="2"/>
        <v>-</v>
      </c>
      <c r="T103" s="90" t="str">
        <f>IF($K$15=1,"",IF(AND(Таблица233[[#This Row],[Заказ (упаковок)
↓]]=0,$K$15*Таблица233[[#This Row],[Уп. в коробке]]&lt;5),0,ROUNDDOWN($K$15*Таблица233[[#This Row],[Уп. в коробке]],0)))</f>
        <v/>
      </c>
      <c r="U103" s="91" t="str">
        <f>IF(MOD(Таблица233[[#This Row],[Заказ (упаковок)
↓]],Таблица233[[#This Row],[Кратность заказа, упаковок]])&gt;0,"ошибка - неверное количество в заказе","")</f>
        <v/>
      </c>
    </row>
    <row r="104" spans="1:21" x14ac:dyDescent="0.3">
      <c r="A104" s="75"/>
      <c r="B104" s="76" t="s">
        <v>338</v>
      </c>
      <c r="C104" s="77" t="s">
        <v>26</v>
      </c>
      <c r="D104" s="78" t="s">
        <v>53</v>
      </c>
      <c r="E104" s="78" t="s">
        <v>329</v>
      </c>
      <c r="F104" s="79" t="s">
        <v>339</v>
      </c>
      <c r="G104" s="80" t="s">
        <v>340</v>
      </c>
      <c r="H104" s="81" t="s">
        <v>57</v>
      </c>
      <c r="I104" s="81">
        <v>40</v>
      </c>
      <c r="J104" s="82">
        <v>10</v>
      </c>
      <c r="K104" s="167">
        <v>3.9899999999999998</v>
      </c>
      <c r="L104" s="83" t="s">
        <v>341</v>
      </c>
      <c r="M104" s="84" t="s">
        <v>58</v>
      </c>
      <c r="N104" s="85" t="s">
        <v>332</v>
      </c>
      <c r="O104" s="86" t="s">
        <v>342</v>
      </c>
      <c r="P104" s="86" t="s">
        <v>61</v>
      </c>
      <c r="Q104" s="87"/>
      <c r="R104" s="88">
        <f t="shared" si="3"/>
        <v>0</v>
      </c>
      <c r="S104" s="89" t="str">
        <f t="shared" si="2"/>
        <v>-</v>
      </c>
      <c r="T104" s="90" t="str">
        <f>IF($K$15=1,"",IF(AND(Таблица233[[#This Row],[Заказ (упаковок)
↓]]=0,$K$15*Таблица233[[#This Row],[Уп. в коробке]]&lt;5),0,ROUNDDOWN($K$15*Таблица233[[#This Row],[Уп. в коробке]],0)))</f>
        <v/>
      </c>
      <c r="U104" s="91" t="str">
        <f>IF(MOD(Таблица233[[#This Row],[Заказ (упаковок)
↓]],Таблица233[[#This Row],[Кратность заказа, упаковок]])&gt;0,"ошибка - неверное количество в заказе","")</f>
        <v/>
      </c>
    </row>
    <row r="105" spans="1:21" x14ac:dyDescent="0.3">
      <c r="A105" s="75"/>
      <c r="B105" s="76" t="s">
        <v>343</v>
      </c>
      <c r="C105" s="77" t="s">
        <v>26</v>
      </c>
      <c r="D105" s="78" t="s">
        <v>53</v>
      </c>
      <c r="E105" s="78" t="s">
        <v>329</v>
      </c>
      <c r="F105" s="79" t="s">
        <v>344</v>
      </c>
      <c r="G105" s="80" t="s">
        <v>56</v>
      </c>
      <c r="H105" s="81" t="s">
        <v>57</v>
      </c>
      <c r="I105" s="81">
        <v>40</v>
      </c>
      <c r="J105" s="82">
        <v>10</v>
      </c>
      <c r="K105" s="167">
        <v>3.1199999999999997</v>
      </c>
      <c r="L105" s="83" t="s">
        <v>345</v>
      </c>
      <c r="M105" s="84" t="s">
        <v>58</v>
      </c>
      <c r="N105" s="85" t="s">
        <v>332</v>
      </c>
      <c r="O105" s="86" t="s">
        <v>346</v>
      </c>
      <c r="P105" s="86" t="s">
        <v>61</v>
      </c>
      <c r="Q105" s="87"/>
      <c r="R105" s="88">
        <f t="shared" si="3"/>
        <v>0</v>
      </c>
      <c r="S105" s="89" t="str">
        <f t="shared" si="2"/>
        <v>-</v>
      </c>
      <c r="T105" s="90" t="str">
        <f>IF($K$15=1,"",IF(AND(Таблица233[[#This Row],[Заказ (упаковок)
↓]]=0,$K$15*Таблица233[[#This Row],[Уп. в коробке]]&lt;5),0,ROUNDDOWN($K$15*Таблица233[[#This Row],[Уп. в коробке]],0)))</f>
        <v/>
      </c>
      <c r="U105" s="91" t="str">
        <f>IF(MOD(Таблица233[[#This Row],[Заказ (упаковок)
↓]],Таблица233[[#This Row],[Кратность заказа, упаковок]])&gt;0,"ошибка - неверное количество в заказе","")</f>
        <v/>
      </c>
    </row>
    <row r="106" spans="1:21" x14ac:dyDescent="0.3">
      <c r="A106" s="75"/>
      <c r="B106" s="76" t="s">
        <v>347</v>
      </c>
      <c r="C106" s="77" t="s">
        <v>26</v>
      </c>
      <c r="D106" s="78" t="s">
        <v>53</v>
      </c>
      <c r="E106" s="78" t="s">
        <v>329</v>
      </c>
      <c r="F106" s="79" t="s">
        <v>348</v>
      </c>
      <c r="G106" s="80" t="s">
        <v>56</v>
      </c>
      <c r="H106" s="81" t="s">
        <v>57</v>
      </c>
      <c r="I106" s="81">
        <v>40</v>
      </c>
      <c r="J106" s="82">
        <v>10</v>
      </c>
      <c r="K106" s="167">
        <v>3.1199999999999997</v>
      </c>
      <c r="L106" s="83" t="s">
        <v>349</v>
      </c>
      <c r="M106" s="84" t="s">
        <v>58</v>
      </c>
      <c r="N106" s="85" t="s">
        <v>332</v>
      </c>
      <c r="O106" s="86" t="s">
        <v>350</v>
      </c>
      <c r="P106" s="86" t="s">
        <v>61</v>
      </c>
      <c r="Q106" s="87"/>
      <c r="R106" s="88">
        <f t="shared" si="3"/>
        <v>0</v>
      </c>
      <c r="S106" s="89" t="str">
        <f t="shared" si="2"/>
        <v>-</v>
      </c>
      <c r="T106" s="90" t="str">
        <f>IF($K$15=1,"",IF(AND(Таблица233[[#This Row],[Заказ (упаковок)
↓]]=0,$K$15*Таблица233[[#This Row],[Уп. в коробке]]&lt;5),0,ROUNDDOWN($K$15*Таблица233[[#This Row],[Уп. в коробке]],0)))</f>
        <v/>
      </c>
      <c r="U106" s="91" t="str">
        <f>IF(MOD(Таблица233[[#This Row],[Заказ (упаковок)
↓]],Таблица233[[#This Row],[Кратность заказа, упаковок]])&gt;0,"ошибка - неверное количество в заказе","")</f>
        <v/>
      </c>
    </row>
    <row r="107" spans="1:21" x14ac:dyDescent="0.3">
      <c r="A107" s="75"/>
      <c r="B107" s="76" t="s">
        <v>351</v>
      </c>
      <c r="C107" s="77" t="s">
        <v>26</v>
      </c>
      <c r="D107" s="78" t="s">
        <v>53</v>
      </c>
      <c r="E107" s="78" t="s">
        <v>329</v>
      </c>
      <c r="F107" s="79" t="s">
        <v>352</v>
      </c>
      <c r="G107" s="80" t="s">
        <v>56</v>
      </c>
      <c r="H107" s="81" t="s">
        <v>57</v>
      </c>
      <c r="I107" s="81">
        <v>40</v>
      </c>
      <c r="J107" s="82">
        <v>10</v>
      </c>
      <c r="K107" s="167">
        <v>2.9699999999999998</v>
      </c>
      <c r="L107" s="83" t="s">
        <v>353</v>
      </c>
      <c r="M107" s="84" t="s">
        <v>58</v>
      </c>
      <c r="N107" s="85" t="s">
        <v>332</v>
      </c>
      <c r="O107" s="86" t="s">
        <v>354</v>
      </c>
      <c r="P107" s="86" t="s">
        <v>61</v>
      </c>
      <c r="Q107" s="87"/>
      <c r="R107" s="88">
        <f t="shared" si="3"/>
        <v>0</v>
      </c>
      <c r="S107" s="89" t="str">
        <f t="shared" si="2"/>
        <v>-</v>
      </c>
      <c r="T107" s="90" t="str">
        <f>IF($K$15=1,"",IF(AND(Таблица233[[#This Row],[Заказ (упаковок)
↓]]=0,$K$15*Таблица233[[#This Row],[Уп. в коробке]]&lt;5),0,ROUNDDOWN($K$15*Таблица233[[#This Row],[Уп. в коробке]],0)))</f>
        <v/>
      </c>
      <c r="U107" s="91" t="str">
        <f>IF(MOD(Таблица233[[#This Row],[Заказ (упаковок)
↓]],Таблица233[[#This Row],[Кратность заказа, упаковок]])&gt;0,"ошибка - неверное количество в заказе","")</f>
        <v/>
      </c>
    </row>
    <row r="108" spans="1:21" x14ac:dyDescent="0.3">
      <c r="A108" s="75"/>
      <c r="B108" s="76" t="s">
        <v>355</v>
      </c>
      <c r="C108" s="77" t="s">
        <v>26</v>
      </c>
      <c r="D108" s="78" t="s">
        <v>53</v>
      </c>
      <c r="E108" s="78" t="s">
        <v>329</v>
      </c>
      <c r="F108" s="79" t="s">
        <v>356</v>
      </c>
      <c r="G108" s="80" t="s">
        <v>56</v>
      </c>
      <c r="H108" s="81" t="s">
        <v>57</v>
      </c>
      <c r="I108" s="81">
        <v>40</v>
      </c>
      <c r="J108" s="82">
        <v>10</v>
      </c>
      <c r="K108" s="167">
        <v>2.8299999999999996</v>
      </c>
      <c r="L108" s="83" t="s">
        <v>357</v>
      </c>
      <c r="M108" s="84" t="s">
        <v>58</v>
      </c>
      <c r="N108" s="85" t="s">
        <v>332</v>
      </c>
      <c r="O108" s="86" t="s">
        <v>358</v>
      </c>
      <c r="P108" s="86" t="s">
        <v>61</v>
      </c>
      <c r="Q108" s="87"/>
      <c r="R108" s="88">
        <f t="shared" si="3"/>
        <v>0</v>
      </c>
      <c r="S108" s="89" t="str">
        <f t="shared" si="2"/>
        <v>-</v>
      </c>
      <c r="T108" s="90" t="str">
        <f>IF($K$15=1,"",IF(AND(Таблица233[[#This Row],[Заказ (упаковок)
↓]]=0,$K$15*Таблица233[[#This Row],[Уп. в коробке]]&lt;5),0,ROUNDDOWN($K$15*Таблица233[[#This Row],[Уп. в коробке]],0)))</f>
        <v/>
      </c>
      <c r="U108" s="91" t="str">
        <f>IF(MOD(Таблица233[[#This Row],[Заказ (упаковок)
↓]],Таблица233[[#This Row],[Кратность заказа, упаковок]])&gt;0,"ошибка - неверное количество в заказе","")</f>
        <v/>
      </c>
    </row>
    <row r="109" spans="1:21" x14ac:dyDescent="0.3">
      <c r="A109" s="75"/>
      <c r="B109" s="76" t="s">
        <v>359</v>
      </c>
      <c r="C109" s="77" t="s">
        <v>26</v>
      </c>
      <c r="D109" s="78" t="s">
        <v>53</v>
      </c>
      <c r="E109" s="78" t="s">
        <v>329</v>
      </c>
      <c r="F109" s="79" t="s">
        <v>360</v>
      </c>
      <c r="G109" s="80" t="s">
        <v>56</v>
      </c>
      <c r="H109" s="81" t="s">
        <v>57</v>
      </c>
      <c r="I109" s="81">
        <v>40</v>
      </c>
      <c r="J109" s="82">
        <v>10</v>
      </c>
      <c r="K109" s="167">
        <v>2.8899999999999997</v>
      </c>
      <c r="L109" s="83" t="s">
        <v>361</v>
      </c>
      <c r="M109" s="84" t="s">
        <v>58</v>
      </c>
      <c r="N109" s="85" t="s">
        <v>332</v>
      </c>
      <c r="O109" s="86" t="s">
        <v>362</v>
      </c>
      <c r="P109" s="86" t="s">
        <v>61</v>
      </c>
      <c r="Q109" s="87"/>
      <c r="R109" s="88">
        <f t="shared" si="3"/>
        <v>0</v>
      </c>
      <c r="S109" s="89" t="str">
        <f t="shared" si="2"/>
        <v>-</v>
      </c>
      <c r="T109" s="90" t="str">
        <f>IF($K$15=1,"",IF(AND(Таблица233[[#This Row],[Заказ (упаковок)
↓]]=0,$K$15*Таблица233[[#This Row],[Уп. в коробке]]&lt;5),0,ROUNDDOWN($K$15*Таблица233[[#This Row],[Уп. в коробке]],0)))</f>
        <v/>
      </c>
      <c r="U109" s="91" t="str">
        <f>IF(MOD(Таблица233[[#This Row],[Заказ (упаковок)
↓]],Таблица233[[#This Row],[Кратность заказа, упаковок]])&gt;0,"ошибка - неверное количество в заказе","")</f>
        <v/>
      </c>
    </row>
    <row r="110" spans="1:21" x14ac:dyDescent="0.3">
      <c r="A110" s="75"/>
      <c r="B110" s="76" t="s">
        <v>363</v>
      </c>
      <c r="C110" s="77" t="s">
        <v>26</v>
      </c>
      <c r="D110" s="78" t="s">
        <v>53</v>
      </c>
      <c r="E110" s="78" t="s">
        <v>329</v>
      </c>
      <c r="F110" s="79" t="s">
        <v>364</v>
      </c>
      <c r="G110" s="80" t="s">
        <v>56</v>
      </c>
      <c r="H110" s="81" t="s">
        <v>57</v>
      </c>
      <c r="I110" s="81">
        <v>40</v>
      </c>
      <c r="J110" s="82">
        <v>10</v>
      </c>
      <c r="K110" s="167">
        <v>3.1199999999999997</v>
      </c>
      <c r="L110" s="83" t="s">
        <v>365</v>
      </c>
      <c r="M110" s="84" t="s">
        <v>58</v>
      </c>
      <c r="N110" s="85" t="s">
        <v>332</v>
      </c>
      <c r="O110" s="86" t="s">
        <v>366</v>
      </c>
      <c r="P110" s="86" t="s">
        <v>61</v>
      </c>
      <c r="Q110" s="87"/>
      <c r="R110" s="88">
        <f t="shared" si="3"/>
        <v>0</v>
      </c>
      <c r="S110" s="89" t="str">
        <f t="shared" si="2"/>
        <v>-</v>
      </c>
      <c r="T110" s="90" t="str">
        <f>IF($K$15=1,"",IF(AND(Таблица233[[#This Row],[Заказ (упаковок)
↓]]=0,$K$15*Таблица233[[#This Row],[Уп. в коробке]]&lt;5),0,ROUNDDOWN($K$15*Таблица233[[#This Row],[Уп. в коробке]],0)))</f>
        <v/>
      </c>
      <c r="U110" s="91" t="str">
        <f>IF(MOD(Таблица233[[#This Row],[Заказ (упаковок)
↓]],Таблица233[[#This Row],[Кратность заказа, упаковок]])&gt;0,"ошибка - неверное количество в заказе","")</f>
        <v/>
      </c>
    </row>
    <row r="111" spans="1:21" x14ac:dyDescent="0.3">
      <c r="A111" s="75"/>
      <c r="B111" s="76" t="s">
        <v>367</v>
      </c>
      <c r="C111" s="77" t="s">
        <v>26</v>
      </c>
      <c r="D111" s="78" t="s">
        <v>53</v>
      </c>
      <c r="E111" s="78" t="s">
        <v>329</v>
      </c>
      <c r="F111" s="79" t="s">
        <v>368</v>
      </c>
      <c r="G111" s="80" t="s">
        <v>56</v>
      </c>
      <c r="H111" s="81" t="s">
        <v>57</v>
      </c>
      <c r="I111" s="81">
        <v>40</v>
      </c>
      <c r="J111" s="82">
        <v>10</v>
      </c>
      <c r="K111" s="167">
        <v>2.8299999999999996</v>
      </c>
      <c r="L111" s="83" t="s">
        <v>369</v>
      </c>
      <c r="M111" s="84" t="s">
        <v>58</v>
      </c>
      <c r="N111" s="85" t="s">
        <v>332</v>
      </c>
      <c r="O111" s="86" t="s">
        <v>370</v>
      </c>
      <c r="P111" s="86" t="s">
        <v>61</v>
      </c>
      <c r="Q111" s="87"/>
      <c r="R111" s="88">
        <f t="shared" si="3"/>
        <v>0</v>
      </c>
      <c r="S111" s="89" t="str">
        <f t="shared" si="2"/>
        <v>-</v>
      </c>
      <c r="T111" s="90" t="str">
        <f>IF($K$15=1,"",IF(AND(Таблица233[[#This Row],[Заказ (упаковок)
↓]]=0,$K$15*Таблица233[[#This Row],[Уп. в коробке]]&lt;5),0,ROUNDDOWN($K$15*Таблица233[[#This Row],[Уп. в коробке]],0)))</f>
        <v/>
      </c>
      <c r="U111" s="91" t="str">
        <f>IF(MOD(Таблица233[[#This Row],[Заказ (упаковок)
↓]],Таблица233[[#This Row],[Кратность заказа, упаковок]])&gt;0,"ошибка - неверное количество в заказе","")</f>
        <v/>
      </c>
    </row>
    <row r="112" spans="1:21" x14ac:dyDescent="0.3">
      <c r="A112" s="75"/>
      <c r="B112" s="76" t="s">
        <v>371</v>
      </c>
      <c r="C112" s="77" t="s">
        <v>26</v>
      </c>
      <c r="D112" s="78" t="s">
        <v>53</v>
      </c>
      <c r="E112" s="78" t="s">
        <v>329</v>
      </c>
      <c r="F112" s="79" t="s">
        <v>372</v>
      </c>
      <c r="G112" s="80" t="s">
        <v>56</v>
      </c>
      <c r="H112" s="81" t="s">
        <v>57</v>
      </c>
      <c r="I112" s="81">
        <v>40</v>
      </c>
      <c r="J112" s="82">
        <v>10</v>
      </c>
      <c r="K112" s="167">
        <v>3.1999999999999997</v>
      </c>
      <c r="L112" s="83" t="s">
        <v>373</v>
      </c>
      <c r="M112" s="84" t="s">
        <v>58</v>
      </c>
      <c r="N112" s="85" t="s">
        <v>332</v>
      </c>
      <c r="O112" s="86" t="s">
        <v>374</v>
      </c>
      <c r="P112" s="86" t="s">
        <v>61</v>
      </c>
      <c r="Q112" s="87"/>
      <c r="R112" s="88">
        <f t="shared" si="3"/>
        <v>0</v>
      </c>
      <c r="S112" s="89" t="str">
        <f t="shared" si="2"/>
        <v>-</v>
      </c>
      <c r="T112" s="90" t="str">
        <f>IF($K$15=1,"",IF(AND(Таблица233[[#This Row],[Заказ (упаковок)
↓]]=0,$K$15*Таблица233[[#This Row],[Уп. в коробке]]&lt;5),0,ROUNDDOWN($K$15*Таблица233[[#This Row],[Уп. в коробке]],0)))</f>
        <v/>
      </c>
      <c r="U112" s="91" t="str">
        <f>IF(MOD(Таблица233[[#This Row],[Заказ (упаковок)
↓]],Таблица233[[#This Row],[Кратность заказа, упаковок]])&gt;0,"ошибка - неверное количество в заказе","")</f>
        <v/>
      </c>
    </row>
    <row r="113" spans="1:21" x14ac:dyDescent="0.3">
      <c r="A113" s="75"/>
      <c r="B113" s="76" t="s">
        <v>375</v>
      </c>
      <c r="C113" s="77" t="s">
        <v>26</v>
      </c>
      <c r="D113" s="78" t="s">
        <v>53</v>
      </c>
      <c r="E113" s="78" t="s">
        <v>329</v>
      </c>
      <c r="F113" s="79" t="s">
        <v>376</v>
      </c>
      <c r="G113" s="80" t="s">
        <v>56</v>
      </c>
      <c r="H113" s="81" t="s">
        <v>57</v>
      </c>
      <c r="I113" s="81">
        <v>40</v>
      </c>
      <c r="J113" s="82">
        <v>10</v>
      </c>
      <c r="K113" s="167">
        <v>3.1199999999999997</v>
      </c>
      <c r="L113" s="83" t="s">
        <v>377</v>
      </c>
      <c r="M113" s="84" t="s">
        <v>58</v>
      </c>
      <c r="N113" s="85" t="s">
        <v>332</v>
      </c>
      <c r="O113" s="86" t="s">
        <v>378</v>
      </c>
      <c r="P113" s="86" t="s">
        <v>61</v>
      </c>
      <c r="Q113" s="87"/>
      <c r="R113" s="88">
        <f t="shared" si="3"/>
        <v>0</v>
      </c>
      <c r="S113" s="89" t="str">
        <f t="shared" si="2"/>
        <v>-</v>
      </c>
      <c r="T113" s="90" t="str">
        <f>IF($K$15=1,"",IF(AND(Таблица233[[#This Row],[Заказ (упаковок)
↓]]=0,$K$15*Таблица233[[#This Row],[Уп. в коробке]]&lt;5),0,ROUNDDOWN($K$15*Таблица233[[#This Row],[Уп. в коробке]],0)))</f>
        <v/>
      </c>
      <c r="U113" s="91" t="str">
        <f>IF(MOD(Таблица233[[#This Row],[Заказ (упаковок)
↓]],Таблица233[[#This Row],[Кратность заказа, упаковок]])&gt;0,"ошибка - неверное количество в заказе","")</f>
        <v/>
      </c>
    </row>
    <row r="114" spans="1:21" x14ac:dyDescent="0.3">
      <c r="A114" s="75"/>
      <c r="B114" s="76" t="s">
        <v>379</v>
      </c>
      <c r="C114" s="77" t="s">
        <v>26</v>
      </c>
      <c r="D114" s="78" t="s">
        <v>53</v>
      </c>
      <c r="E114" s="78" t="s">
        <v>329</v>
      </c>
      <c r="F114" s="79" t="s">
        <v>380</v>
      </c>
      <c r="G114" s="80" t="s">
        <v>56</v>
      </c>
      <c r="H114" s="81" t="s">
        <v>57</v>
      </c>
      <c r="I114" s="81">
        <v>40</v>
      </c>
      <c r="J114" s="82">
        <v>10</v>
      </c>
      <c r="K114" s="167">
        <v>2.9699999999999998</v>
      </c>
      <c r="L114" s="83" t="s">
        <v>381</v>
      </c>
      <c r="M114" s="84" t="s">
        <v>58</v>
      </c>
      <c r="N114" s="85" t="s">
        <v>332</v>
      </c>
      <c r="O114" s="86" t="s">
        <v>382</v>
      </c>
      <c r="P114" s="86" t="s">
        <v>61</v>
      </c>
      <c r="Q114" s="87"/>
      <c r="R114" s="88">
        <f t="shared" si="3"/>
        <v>0</v>
      </c>
      <c r="S114" s="89" t="str">
        <f t="shared" si="2"/>
        <v>-</v>
      </c>
      <c r="T114" s="90" t="str">
        <f>IF($K$15=1,"",IF(AND(Таблица233[[#This Row],[Заказ (упаковок)
↓]]=0,$K$15*Таблица233[[#This Row],[Уп. в коробке]]&lt;5),0,ROUNDDOWN($K$15*Таблица233[[#This Row],[Уп. в коробке]],0)))</f>
        <v/>
      </c>
      <c r="U114" s="91" t="str">
        <f>IF(MOD(Таблица233[[#This Row],[Заказ (упаковок)
↓]],Таблица233[[#This Row],[Кратность заказа, упаковок]])&gt;0,"ошибка - неверное количество в заказе","")</f>
        <v/>
      </c>
    </row>
    <row r="115" spans="1:21" x14ac:dyDescent="0.3">
      <c r="A115" s="75"/>
      <c r="B115" s="76" t="s">
        <v>383</v>
      </c>
      <c r="C115" s="77" t="s">
        <v>26</v>
      </c>
      <c r="D115" s="78" t="s">
        <v>53</v>
      </c>
      <c r="E115" s="78" t="s">
        <v>329</v>
      </c>
      <c r="F115" s="79" t="s">
        <v>384</v>
      </c>
      <c r="G115" s="80" t="s">
        <v>56</v>
      </c>
      <c r="H115" s="81" t="s">
        <v>57</v>
      </c>
      <c r="I115" s="81">
        <v>40</v>
      </c>
      <c r="J115" s="82">
        <v>10</v>
      </c>
      <c r="K115" s="167">
        <v>2.9699999999999998</v>
      </c>
      <c r="L115" s="83" t="s">
        <v>385</v>
      </c>
      <c r="M115" s="84" t="s">
        <v>58</v>
      </c>
      <c r="N115" s="85" t="s">
        <v>332</v>
      </c>
      <c r="O115" s="86" t="s">
        <v>386</v>
      </c>
      <c r="P115" s="86" t="s">
        <v>61</v>
      </c>
      <c r="Q115" s="87"/>
      <c r="R115" s="88">
        <f t="shared" si="3"/>
        <v>0</v>
      </c>
      <c r="S115" s="89" t="str">
        <f t="shared" si="2"/>
        <v>-</v>
      </c>
      <c r="T115" s="90" t="str">
        <f>IF($K$15=1,"",IF(AND(Таблица233[[#This Row],[Заказ (упаковок)
↓]]=0,$K$15*Таблица233[[#This Row],[Уп. в коробке]]&lt;5),0,ROUNDDOWN($K$15*Таблица233[[#This Row],[Уп. в коробке]],0)))</f>
        <v/>
      </c>
      <c r="U115" s="91" t="str">
        <f>IF(MOD(Таблица233[[#This Row],[Заказ (упаковок)
↓]],Таблица233[[#This Row],[Кратность заказа, упаковок]])&gt;0,"ошибка - неверное количество в заказе","")</f>
        <v/>
      </c>
    </row>
    <row r="116" spans="1:21" x14ac:dyDescent="0.3">
      <c r="A116" s="75"/>
      <c r="B116" s="76" t="s">
        <v>387</v>
      </c>
      <c r="C116" s="77" t="s">
        <v>26</v>
      </c>
      <c r="D116" s="78" t="s">
        <v>53</v>
      </c>
      <c r="E116" s="78" t="s">
        <v>329</v>
      </c>
      <c r="F116" s="79" t="s">
        <v>84</v>
      </c>
      <c r="G116" s="80" t="s">
        <v>56</v>
      </c>
      <c r="H116" s="81" t="s">
        <v>57</v>
      </c>
      <c r="I116" s="81">
        <v>40</v>
      </c>
      <c r="J116" s="82">
        <v>10</v>
      </c>
      <c r="K116" s="167">
        <v>2.9699999999999998</v>
      </c>
      <c r="L116" s="83" t="s">
        <v>388</v>
      </c>
      <c r="M116" s="84" t="s">
        <v>58</v>
      </c>
      <c r="N116" s="85" t="s">
        <v>332</v>
      </c>
      <c r="O116" s="86" t="s">
        <v>389</v>
      </c>
      <c r="P116" s="86" t="s">
        <v>61</v>
      </c>
      <c r="Q116" s="87"/>
      <c r="R116" s="88">
        <f t="shared" si="3"/>
        <v>0</v>
      </c>
      <c r="S116" s="89" t="str">
        <f t="shared" si="2"/>
        <v>-</v>
      </c>
      <c r="T116" s="90" t="str">
        <f>IF($K$15=1,"",IF(AND(Таблица233[[#This Row],[Заказ (упаковок)
↓]]=0,$K$15*Таблица233[[#This Row],[Уп. в коробке]]&lt;5),0,ROUNDDOWN($K$15*Таблица233[[#This Row],[Уп. в коробке]],0)))</f>
        <v/>
      </c>
      <c r="U116" s="91" t="str">
        <f>IF(MOD(Таблица233[[#This Row],[Заказ (упаковок)
↓]],Таблица233[[#This Row],[Кратность заказа, упаковок]])&gt;0,"ошибка - неверное количество в заказе","")</f>
        <v/>
      </c>
    </row>
    <row r="117" spans="1:21" x14ac:dyDescent="0.3">
      <c r="A117" s="75"/>
      <c r="B117" s="76" t="s">
        <v>390</v>
      </c>
      <c r="C117" s="77" t="s">
        <v>26</v>
      </c>
      <c r="D117" s="78" t="s">
        <v>53</v>
      </c>
      <c r="E117" s="78" t="s">
        <v>391</v>
      </c>
      <c r="F117" s="79" t="s">
        <v>392</v>
      </c>
      <c r="G117" s="80" t="s">
        <v>95</v>
      </c>
      <c r="H117" s="81" t="s">
        <v>57</v>
      </c>
      <c r="I117" s="81">
        <v>40</v>
      </c>
      <c r="J117" s="82">
        <v>10</v>
      </c>
      <c r="K117" s="167">
        <v>2.8299999999999996</v>
      </c>
      <c r="L117" s="83" t="s">
        <v>393</v>
      </c>
      <c r="M117" s="84" t="s">
        <v>58</v>
      </c>
      <c r="N117" s="85" t="s">
        <v>394</v>
      </c>
      <c r="O117" s="86">
        <v>8719497266517</v>
      </c>
      <c r="P117" s="86" t="s">
        <v>61</v>
      </c>
      <c r="Q117" s="87"/>
      <c r="R117" s="88">
        <f t="shared" si="3"/>
        <v>0</v>
      </c>
      <c r="S117" s="89" t="str">
        <f t="shared" si="2"/>
        <v>-</v>
      </c>
      <c r="T117" s="90" t="str">
        <f>IF($K$15=1,"",IF(AND(Таблица233[[#This Row],[Заказ (упаковок)
↓]]=0,$K$15*Таблица233[[#This Row],[Уп. в коробке]]&lt;5),0,ROUNDDOWN($K$15*Таблица233[[#This Row],[Уп. в коробке]],0)))</f>
        <v/>
      </c>
      <c r="U117" s="91" t="str">
        <f>IF(MOD(Таблица233[[#This Row],[Заказ (упаковок)
↓]],Таблица233[[#This Row],[Кратность заказа, упаковок]])&gt;0,"ошибка - неверное количество в заказе","")</f>
        <v/>
      </c>
    </row>
    <row r="118" spans="1:21" x14ac:dyDescent="0.3">
      <c r="A118" s="75"/>
      <c r="B118" s="76" t="s">
        <v>395</v>
      </c>
      <c r="C118" s="77" t="s">
        <v>26</v>
      </c>
      <c r="D118" s="78" t="s">
        <v>53</v>
      </c>
      <c r="E118" s="78" t="s">
        <v>391</v>
      </c>
      <c r="F118" s="79" t="s">
        <v>396</v>
      </c>
      <c r="G118" s="80" t="s">
        <v>56</v>
      </c>
      <c r="H118" s="81" t="s">
        <v>57</v>
      </c>
      <c r="I118" s="81">
        <v>40</v>
      </c>
      <c r="J118" s="82">
        <v>10</v>
      </c>
      <c r="K118" s="167">
        <v>2.9299999999999997</v>
      </c>
      <c r="L118" s="83" t="s">
        <v>397</v>
      </c>
      <c r="M118" s="84" t="s">
        <v>58</v>
      </c>
      <c r="N118" s="85" t="s">
        <v>394</v>
      </c>
      <c r="O118" s="86" t="s">
        <v>398</v>
      </c>
      <c r="P118" s="86" t="s">
        <v>61</v>
      </c>
      <c r="Q118" s="87"/>
      <c r="R118" s="88">
        <f t="shared" si="3"/>
        <v>0</v>
      </c>
      <c r="S118" s="89" t="str">
        <f t="shared" si="2"/>
        <v>-</v>
      </c>
      <c r="T118" s="90" t="str">
        <f>IF($K$15=1,"",IF(AND(Таблица233[[#This Row],[Заказ (упаковок)
↓]]=0,$K$15*Таблица233[[#This Row],[Уп. в коробке]]&lt;5),0,ROUNDDOWN($K$15*Таблица233[[#This Row],[Уп. в коробке]],0)))</f>
        <v/>
      </c>
      <c r="U118" s="91" t="str">
        <f>IF(MOD(Таблица233[[#This Row],[Заказ (упаковок)
↓]],Таблица233[[#This Row],[Кратность заказа, упаковок]])&gt;0,"ошибка - неверное количество в заказе","")</f>
        <v/>
      </c>
    </row>
    <row r="119" spans="1:21" x14ac:dyDescent="0.3">
      <c r="A119" s="75"/>
      <c r="B119" s="76" t="s">
        <v>399</v>
      </c>
      <c r="C119" s="77" t="s">
        <v>26</v>
      </c>
      <c r="D119" s="78" t="s">
        <v>53</v>
      </c>
      <c r="E119" s="78" t="s">
        <v>391</v>
      </c>
      <c r="F119" s="79" t="s">
        <v>400</v>
      </c>
      <c r="G119" s="80" t="s">
        <v>95</v>
      </c>
      <c r="H119" s="81" t="s">
        <v>57</v>
      </c>
      <c r="I119" s="81">
        <v>40</v>
      </c>
      <c r="J119" s="82">
        <v>10</v>
      </c>
      <c r="K119" s="167">
        <v>2.7199999999999998</v>
      </c>
      <c r="L119" s="83" t="s">
        <v>401</v>
      </c>
      <c r="M119" s="84" t="s">
        <v>58</v>
      </c>
      <c r="N119" s="85" t="s">
        <v>394</v>
      </c>
      <c r="O119" s="86" t="s">
        <v>402</v>
      </c>
      <c r="P119" s="86" t="s">
        <v>61</v>
      </c>
      <c r="Q119" s="87"/>
      <c r="R119" s="88">
        <f t="shared" si="3"/>
        <v>0</v>
      </c>
      <c r="S119" s="89" t="str">
        <f t="shared" si="2"/>
        <v>-</v>
      </c>
      <c r="T119" s="90" t="str">
        <f>IF($K$15=1,"",IF(AND(Таблица233[[#This Row],[Заказ (упаковок)
↓]]=0,$K$15*Таблица233[[#This Row],[Уп. в коробке]]&lt;5),0,ROUNDDOWN($K$15*Таблица233[[#This Row],[Уп. в коробке]],0)))</f>
        <v/>
      </c>
      <c r="U119" s="91" t="str">
        <f>IF(MOD(Таблица233[[#This Row],[Заказ (упаковок)
↓]],Таблица233[[#This Row],[Кратность заказа, упаковок]])&gt;0,"ошибка - неверное количество в заказе","")</f>
        <v/>
      </c>
    </row>
    <row r="120" spans="1:21" x14ac:dyDescent="0.3">
      <c r="A120" s="75"/>
      <c r="B120" s="76" t="s">
        <v>403</v>
      </c>
      <c r="C120" s="77" t="s">
        <v>26</v>
      </c>
      <c r="D120" s="78" t="s">
        <v>53</v>
      </c>
      <c r="E120" s="78" t="s">
        <v>391</v>
      </c>
      <c r="F120" s="79" t="s">
        <v>404</v>
      </c>
      <c r="G120" s="80" t="s">
        <v>95</v>
      </c>
      <c r="H120" s="81" t="s">
        <v>57</v>
      </c>
      <c r="I120" s="81">
        <v>40</v>
      </c>
      <c r="J120" s="82">
        <v>10</v>
      </c>
      <c r="K120" s="167">
        <v>2.7199999999999998</v>
      </c>
      <c r="L120" s="83" t="s">
        <v>405</v>
      </c>
      <c r="M120" s="84" t="s">
        <v>58</v>
      </c>
      <c r="N120" s="85" t="s">
        <v>394</v>
      </c>
      <c r="O120" s="86" t="s">
        <v>406</v>
      </c>
      <c r="P120" s="86" t="s">
        <v>61</v>
      </c>
      <c r="Q120" s="87"/>
      <c r="R120" s="88">
        <f t="shared" si="3"/>
        <v>0</v>
      </c>
      <c r="S120" s="89" t="str">
        <f t="shared" si="2"/>
        <v>-</v>
      </c>
      <c r="T120" s="90" t="str">
        <f>IF($K$15=1,"",IF(AND(Таблица233[[#This Row],[Заказ (упаковок)
↓]]=0,$K$15*Таблица233[[#This Row],[Уп. в коробке]]&lt;5),0,ROUNDDOWN($K$15*Таблица233[[#This Row],[Уп. в коробке]],0)))</f>
        <v/>
      </c>
      <c r="U120" s="91" t="str">
        <f>IF(MOD(Таблица233[[#This Row],[Заказ (упаковок)
↓]],Таблица233[[#This Row],[Кратность заказа, упаковок]])&gt;0,"ошибка - неверное количество в заказе","")</f>
        <v/>
      </c>
    </row>
    <row r="121" spans="1:21" x14ac:dyDescent="0.3">
      <c r="A121" s="75"/>
      <c r="B121" s="76" t="s">
        <v>407</v>
      </c>
      <c r="C121" s="77" t="s">
        <v>26</v>
      </c>
      <c r="D121" s="78" t="s">
        <v>53</v>
      </c>
      <c r="E121" s="78" t="s">
        <v>391</v>
      </c>
      <c r="F121" s="79" t="s">
        <v>408</v>
      </c>
      <c r="G121" s="80" t="s">
        <v>95</v>
      </c>
      <c r="H121" s="81" t="s">
        <v>57</v>
      </c>
      <c r="I121" s="81">
        <v>40</v>
      </c>
      <c r="J121" s="82">
        <v>10</v>
      </c>
      <c r="K121" s="167">
        <v>2.7199999999999998</v>
      </c>
      <c r="L121" s="83" t="s">
        <v>409</v>
      </c>
      <c r="M121" s="84" t="s">
        <v>58</v>
      </c>
      <c r="N121" s="85" t="s">
        <v>394</v>
      </c>
      <c r="O121" s="86" t="s">
        <v>410</v>
      </c>
      <c r="P121" s="86" t="s">
        <v>61</v>
      </c>
      <c r="Q121" s="87"/>
      <c r="R121" s="88">
        <f t="shared" si="3"/>
        <v>0</v>
      </c>
      <c r="S121" s="89" t="str">
        <f t="shared" si="2"/>
        <v>-</v>
      </c>
      <c r="T121" s="90" t="str">
        <f>IF($K$15=1,"",IF(AND(Таблица233[[#This Row],[Заказ (упаковок)
↓]]=0,$K$15*Таблица233[[#This Row],[Уп. в коробке]]&lt;5),0,ROUNDDOWN($K$15*Таблица233[[#This Row],[Уп. в коробке]],0)))</f>
        <v/>
      </c>
      <c r="U121" s="91" t="str">
        <f>IF(MOD(Таблица233[[#This Row],[Заказ (упаковок)
↓]],Таблица233[[#This Row],[Кратность заказа, упаковок]])&gt;0,"ошибка - неверное количество в заказе","")</f>
        <v/>
      </c>
    </row>
    <row r="122" spans="1:21" x14ac:dyDescent="0.3">
      <c r="A122" s="75"/>
      <c r="B122" s="76" t="s">
        <v>411</v>
      </c>
      <c r="C122" s="77" t="s">
        <v>26</v>
      </c>
      <c r="D122" s="78" t="s">
        <v>53</v>
      </c>
      <c r="E122" s="78" t="s">
        <v>391</v>
      </c>
      <c r="F122" s="79" t="s">
        <v>412</v>
      </c>
      <c r="G122" s="80" t="s">
        <v>95</v>
      </c>
      <c r="H122" s="81" t="s">
        <v>57</v>
      </c>
      <c r="I122" s="81">
        <v>40</v>
      </c>
      <c r="J122" s="82">
        <v>10</v>
      </c>
      <c r="K122" s="167">
        <v>2.61</v>
      </c>
      <c r="L122" s="83" t="s">
        <v>413</v>
      </c>
      <c r="M122" s="84" t="s">
        <v>58</v>
      </c>
      <c r="N122" s="85" t="s">
        <v>394</v>
      </c>
      <c r="O122" s="86" t="s">
        <v>414</v>
      </c>
      <c r="P122" s="86" t="s">
        <v>61</v>
      </c>
      <c r="Q122" s="87"/>
      <c r="R122" s="88">
        <f t="shared" si="3"/>
        <v>0</v>
      </c>
      <c r="S122" s="89" t="str">
        <f t="shared" si="2"/>
        <v>-</v>
      </c>
      <c r="T122" s="90" t="str">
        <f>IF($K$15=1,"",IF(AND(Таблица233[[#This Row],[Заказ (упаковок)
↓]]=0,$K$15*Таблица233[[#This Row],[Уп. в коробке]]&lt;5),0,ROUNDDOWN($K$15*Таблица233[[#This Row],[Уп. в коробке]],0)))</f>
        <v/>
      </c>
      <c r="U122" s="91" t="str">
        <f>IF(MOD(Таблица233[[#This Row],[Заказ (упаковок)
↓]],Таблица233[[#This Row],[Кратность заказа, упаковок]])&gt;0,"ошибка - неверное количество в заказе","")</f>
        <v/>
      </c>
    </row>
    <row r="123" spans="1:21" x14ac:dyDescent="0.3">
      <c r="A123" s="75"/>
      <c r="B123" s="76" t="s">
        <v>415</v>
      </c>
      <c r="C123" s="77" t="s">
        <v>26</v>
      </c>
      <c r="D123" s="78" t="s">
        <v>53</v>
      </c>
      <c r="E123" s="78" t="s">
        <v>391</v>
      </c>
      <c r="F123" s="79" t="s">
        <v>416</v>
      </c>
      <c r="G123" s="80" t="s">
        <v>56</v>
      </c>
      <c r="H123" s="81" t="s">
        <v>57</v>
      </c>
      <c r="I123" s="81">
        <v>40</v>
      </c>
      <c r="J123" s="82">
        <v>10</v>
      </c>
      <c r="K123" s="167">
        <v>3.1999999999999997</v>
      </c>
      <c r="L123" s="83" t="s">
        <v>417</v>
      </c>
      <c r="M123" s="84" t="s">
        <v>58</v>
      </c>
      <c r="N123" s="85" t="s">
        <v>394</v>
      </c>
      <c r="O123" s="86" t="s">
        <v>418</v>
      </c>
      <c r="P123" s="86" t="s">
        <v>61</v>
      </c>
      <c r="Q123" s="87"/>
      <c r="R123" s="88">
        <f t="shared" si="3"/>
        <v>0</v>
      </c>
      <c r="S123" s="89" t="str">
        <f t="shared" si="2"/>
        <v>-</v>
      </c>
      <c r="T123" s="90" t="str">
        <f>IF($K$15=1,"",IF(AND(Таблица233[[#This Row],[Заказ (упаковок)
↓]]=0,$K$15*Таблица233[[#This Row],[Уп. в коробке]]&lt;5),0,ROUNDDOWN($K$15*Таблица233[[#This Row],[Уп. в коробке]],0)))</f>
        <v/>
      </c>
      <c r="U123" s="91" t="str">
        <f>IF(MOD(Таблица233[[#This Row],[Заказ (упаковок)
↓]],Таблица233[[#This Row],[Кратность заказа, упаковок]])&gt;0,"ошибка - неверное количество в заказе","")</f>
        <v/>
      </c>
    </row>
    <row r="124" spans="1:21" x14ac:dyDescent="0.3">
      <c r="A124" s="75"/>
      <c r="B124" s="76" t="s">
        <v>419</v>
      </c>
      <c r="C124" s="77" t="s">
        <v>26</v>
      </c>
      <c r="D124" s="78" t="s">
        <v>53</v>
      </c>
      <c r="E124" s="78" t="s">
        <v>391</v>
      </c>
      <c r="F124" s="79" t="s">
        <v>420</v>
      </c>
      <c r="G124" s="80" t="s">
        <v>95</v>
      </c>
      <c r="H124" s="81" t="s">
        <v>57</v>
      </c>
      <c r="I124" s="81">
        <v>40</v>
      </c>
      <c r="J124" s="82">
        <v>10</v>
      </c>
      <c r="K124" s="167">
        <v>2.61</v>
      </c>
      <c r="L124" s="83" t="s">
        <v>421</v>
      </c>
      <c r="M124" s="84" t="s">
        <v>58</v>
      </c>
      <c r="N124" s="85" t="s">
        <v>394</v>
      </c>
      <c r="O124" s="86" t="s">
        <v>422</v>
      </c>
      <c r="P124" s="86" t="s">
        <v>61</v>
      </c>
      <c r="Q124" s="87"/>
      <c r="R124" s="88">
        <f t="shared" si="3"/>
        <v>0</v>
      </c>
      <c r="S124" s="89" t="str">
        <f t="shared" si="2"/>
        <v>-</v>
      </c>
      <c r="T124" s="90" t="str">
        <f>IF($K$15=1,"",IF(AND(Таблица233[[#This Row],[Заказ (упаковок)
↓]]=0,$K$15*Таблица233[[#This Row],[Уп. в коробке]]&lt;5),0,ROUNDDOWN($K$15*Таблица233[[#This Row],[Уп. в коробке]],0)))</f>
        <v/>
      </c>
      <c r="U124" s="91" t="str">
        <f>IF(MOD(Таблица233[[#This Row],[Заказ (упаковок)
↓]],Таблица233[[#This Row],[Кратность заказа, упаковок]])&gt;0,"ошибка - неверное количество в заказе","")</f>
        <v/>
      </c>
    </row>
    <row r="125" spans="1:21" x14ac:dyDescent="0.3">
      <c r="A125" s="75"/>
      <c r="B125" s="76" t="s">
        <v>423</v>
      </c>
      <c r="C125" s="77" t="s">
        <v>26</v>
      </c>
      <c r="D125" s="78" t="s">
        <v>53</v>
      </c>
      <c r="E125" s="78" t="s">
        <v>391</v>
      </c>
      <c r="F125" s="79" t="s">
        <v>424</v>
      </c>
      <c r="G125" s="80" t="s">
        <v>95</v>
      </c>
      <c r="H125" s="81" t="s">
        <v>57</v>
      </c>
      <c r="I125" s="81">
        <v>40</v>
      </c>
      <c r="J125" s="82">
        <v>10</v>
      </c>
      <c r="K125" s="167">
        <v>2.8299999999999996</v>
      </c>
      <c r="L125" s="83" t="s">
        <v>425</v>
      </c>
      <c r="M125" s="84" t="s">
        <v>58</v>
      </c>
      <c r="N125" s="85" t="s">
        <v>394</v>
      </c>
      <c r="O125" s="86" t="s">
        <v>426</v>
      </c>
      <c r="P125" s="86" t="s">
        <v>61</v>
      </c>
      <c r="Q125" s="87"/>
      <c r="R125" s="88">
        <f t="shared" si="3"/>
        <v>0</v>
      </c>
      <c r="S125" s="89" t="str">
        <f t="shared" si="2"/>
        <v>-</v>
      </c>
      <c r="T125" s="90" t="str">
        <f>IF($K$15=1,"",IF(AND(Таблица233[[#This Row],[Заказ (упаковок)
↓]]=0,$K$15*Таблица233[[#This Row],[Уп. в коробке]]&lt;5),0,ROUNDDOWN($K$15*Таблица233[[#This Row],[Уп. в коробке]],0)))</f>
        <v/>
      </c>
      <c r="U125" s="91" t="str">
        <f>IF(MOD(Таблица233[[#This Row],[Заказ (упаковок)
↓]],Таблица233[[#This Row],[Кратность заказа, упаковок]])&gt;0,"ошибка - неверное количество в заказе","")</f>
        <v/>
      </c>
    </row>
    <row r="126" spans="1:21" x14ac:dyDescent="0.3">
      <c r="A126" s="75"/>
      <c r="B126" s="76" t="s">
        <v>427</v>
      </c>
      <c r="C126" s="77" t="s">
        <v>26</v>
      </c>
      <c r="D126" s="78" t="s">
        <v>53</v>
      </c>
      <c r="E126" s="78" t="s">
        <v>391</v>
      </c>
      <c r="F126" s="79" t="s">
        <v>428</v>
      </c>
      <c r="G126" s="80" t="s">
        <v>95</v>
      </c>
      <c r="H126" s="81" t="s">
        <v>57</v>
      </c>
      <c r="I126" s="81">
        <v>40</v>
      </c>
      <c r="J126" s="82">
        <v>10</v>
      </c>
      <c r="K126" s="167">
        <v>2.61</v>
      </c>
      <c r="L126" s="83" t="s">
        <v>429</v>
      </c>
      <c r="M126" s="84" t="s">
        <v>58</v>
      </c>
      <c r="N126" s="85" t="s">
        <v>394</v>
      </c>
      <c r="O126" s="86" t="s">
        <v>430</v>
      </c>
      <c r="P126" s="86" t="s">
        <v>61</v>
      </c>
      <c r="Q126" s="87"/>
      <c r="R126" s="88">
        <f t="shared" si="3"/>
        <v>0</v>
      </c>
      <c r="S126" s="89" t="str">
        <f t="shared" si="2"/>
        <v>-</v>
      </c>
      <c r="T126" s="90" t="str">
        <f>IF($K$15=1,"",IF(AND(Таблица233[[#This Row],[Заказ (упаковок)
↓]]=0,$K$15*Таблица233[[#This Row],[Уп. в коробке]]&lt;5),0,ROUNDDOWN($K$15*Таблица233[[#This Row],[Уп. в коробке]],0)))</f>
        <v/>
      </c>
      <c r="U126" s="91" t="str">
        <f>IF(MOD(Таблица233[[#This Row],[Заказ (упаковок)
↓]],Таблица233[[#This Row],[Кратность заказа, упаковок]])&gt;0,"ошибка - неверное количество в заказе","")</f>
        <v/>
      </c>
    </row>
    <row r="127" spans="1:21" x14ac:dyDescent="0.3">
      <c r="A127" s="75"/>
      <c r="B127" s="76" t="s">
        <v>431</v>
      </c>
      <c r="C127" s="77" t="s">
        <v>26</v>
      </c>
      <c r="D127" s="78" t="s">
        <v>53</v>
      </c>
      <c r="E127" s="78" t="s">
        <v>391</v>
      </c>
      <c r="F127" s="79" t="s">
        <v>432</v>
      </c>
      <c r="G127" s="80" t="s">
        <v>95</v>
      </c>
      <c r="H127" s="81" t="s">
        <v>57</v>
      </c>
      <c r="I127" s="81">
        <v>40</v>
      </c>
      <c r="J127" s="82">
        <v>10</v>
      </c>
      <c r="K127" s="167">
        <v>2.8299999999999996</v>
      </c>
      <c r="L127" s="83" t="s">
        <v>433</v>
      </c>
      <c r="M127" s="84" t="s">
        <v>58</v>
      </c>
      <c r="N127" s="85" t="s">
        <v>394</v>
      </c>
      <c r="O127" s="86" t="s">
        <v>434</v>
      </c>
      <c r="P127" s="86" t="s">
        <v>61</v>
      </c>
      <c r="Q127" s="87"/>
      <c r="R127" s="88">
        <f t="shared" si="3"/>
        <v>0</v>
      </c>
      <c r="S127" s="89" t="str">
        <f t="shared" si="2"/>
        <v>-</v>
      </c>
      <c r="T127" s="90" t="str">
        <f>IF($K$15=1,"",IF(AND(Таблица233[[#This Row],[Заказ (упаковок)
↓]]=0,$K$15*Таблица233[[#This Row],[Уп. в коробке]]&lt;5),0,ROUNDDOWN($K$15*Таблица233[[#This Row],[Уп. в коробке]],0)))</f>
        <v/>
      </c>
      <c r="U127" s="91" t="str">
        <f>IF(MOD(Таблица233[[#This Row],[Заказ (упаковок)
↓]],Таблица233[[#This Row],[Кратность заказа, упаковок]])&gt;0,"ошибка - неверное количество в заказе","")</f>
        <v/>
      </c>
    </row>
    <row r="128" spans="1:21" x14ac:dyDescent="0.3">
      <c r="A128" s="75"/>
      <c r="B128" s="76" t="s">
        <v>435</v>
      </c>
      <c r="C128" s="77" t="s">
        <v>26</v>
      </c>
      <c r="D128" s="78" t="s">
        <v>53</v>
      </c>
      <c r="E128" s="78" t="s">
        <v>391</v>
      </c>
      <c r="F128" s="79" t="s">
        <v>84</v>
      </c>
      <c r="G128" s="80" t="s">
        <v>95</v>
      </c>
      <c r="H128" s="81" t="s">
        <v>57</v>
      </c>
      <c r="I128" s="81">
        <v>40</v>
      </c>
      <c r="J128" s="82">
        <v>10</v>
      </c>
      <c r="K128" s="167">
        <v>2.7199999999999998</v>
      </c>
      <c r="L128" s="83" t="s">
        <v>436</v>
      </c>
      <c r="M128" s="84" t="s">
        <v>58</v>
      </c>
      <c r="N128" s="85" t="s">
        <v>394</v>
      </c>
      <c r="O128" s="86" t="s">
        <v>437</v>
      </c>
      <c r="P128" s="86" t="s">
        <v>61</v>
      </c>
      <c r="Q128" s="87"/>
      <c r="R128" s="88">
        <f t="shared" si="3"/>
        <v>0</v>
      </c>
      <c r="S128" s="89" t="str">
        <f t="shared" si="2"/>
        <v>-</v>
      </c>
      <c r="T128" s="90" t="str">
        <f>IF($K$15=1,"",IF(AND(Таблица233[[#This Row],[Заказ (упаковок)
↓]]=0,$K$15*Таблица233[[#This Row],[Уп. в коробке]]&lt;5),0,ROUNDDOWN($K$15*Таблица233[[#This Row],[Уп. в коробке]],0)))</f>
        <v/>
      </c>
      <c r="U128" s="91" t="str">
        <f>IF(MOD(Таблица233[[#This Row],[Заказ (упаковок)
↓]],Таблица233[[#This Row],[Кратность заказа, упаковок]])&gt;0,"ошибка - неверное количество в заказе","")</f>
        <v/>
      </c>
    </row>
    <row r="129" spans="1:21" x14ac:dyDescent="0.3">
      <c r="A129" s="75"/>
      <c r="B129" s="76" t="s">
        <v>438</v>
      </c>
      <c r="C129" s="77" t="s">
        <v>26</v>
      </c>
      <c r="D129" s="78" t="s">
        <v>53</v>
      </c>
      <c r="E129" s="78" t="s">
        <v>439</v>
      </c>
      <c r="F129" s="79" t="s">
        <v>440</v>
      </c>
      <c r="G129" s="80" t="s">
        <v>56</v>
      </c>
      <c r="H129" s="81" t="s">
        <v>57</v>
      </c>
      <c r="I129" s="81">
        <v>40</v>
      </c>
      <c r="J129" s="82">
        <v>10</v>
      </c>
      <c r="K129" s="167">
        <v>2.6799999999999997</v>
      </c>
      <c r="L129" s="83" t="s">
        <v>441</v>
      </c>
      <c r="M129" s="84" t="s">
        <v>58</v>
      </c>
      <c r="N129" s="85" t="s">
        <v>442</v>
      </c>
      <c r="O129" s="86" t="s">
        <v>443</v>
      </c>
      <c r="P129" s="86" t="s">
        <v>61</v>
      </c>
      <c r="Q129" s="87"/>
      <c r="R129" s="88">
        <f t="shared" si="3"/>
        <v>0</v>
      </c>
      <c r="S129" s="89" t="str">
        <f t="shared" si="2"/>
        <v>-</v>
      </c>
      <c r="T129" s="90" t="str">
        <f>IF($K$15=1,"",IF(AND(Таблица233[[#This Row],[Заказ (упаковок)
↓]]=0,$K$15*Таблица233[[#This Row],[Уп. в коробке]]&lt;5),0,ROUNDDOWN($K$15*Таблица233[[#This Row],[Уп. в коробке]],0)))</f>
        <v/>
      </c>
      <c r="U129" s="91" t="str">
        <f>IF(MOD(Таблица233[[#This Row],[Заказ (упаковок)
↓]],Таблица233[[#This Row],[Кратность заказа, упаковок]])&gt;0,"ошибка - неверное количество в заказе","")</f>
        <v/>
      </c>
    </row>
    <row r="130" spans="1:21" x14ac:dyDescent="0.3">
      <c r="A130" s="75"/>
      <c r="B130" s="76" t="s">
        <v>444</v>
      </c>
      <c r="C130" s="77" t="s">
        <v>26</v>
      </c>
      <c r="D130" s="78" t="s">
        <v>53</v>
      </c>
      <c r="E130" s="78" t="s">
        <v>439</v>
      </c>
      <c r="F130" s="79" t="s">
        <v>445</v>
      </c>
      <c r="G130" s="80" t="s">
        <v>56</v>
      </c>
      <c r="H130" s="81" t="s">
        <v>57</v>
      </c>
      <c r="I130" s="81">
        <v>40</v>
      </c>
      <c r="J130" s="82">
        <v>10</v>
      </c>
      <c r="K130" s="167">
        <v>2.5999999999999996</v>
      </c>
      <c r="L130" s="83" t="s">
        <v>446</v>
      </c>
      <c r="M130" s="84" t="s">
        <v>58</v>
      </c>
      <c r="N130" s="85" t="s">
        <v>442</v>
      </c>
      <c r="O130" s="86" t="s">
        <v>447</v>
      </c>
      <c r="P130" s="86" t="s">
        <v>61</v>
      </c>
      <c r="Q130" s="87"/>
      <c r="R130" s="88">
        <f t="shared" si="3"/>
        <v>0</v>
      </c>
      <c r="S130" s="89" t="str">
        <f t="shared" si="2"/>
        <v>-</v>
      </c>
      <c r="T130" s="90" t="str">
        <f>IF($K$15=1,"",IF(AND(Таблица233[[#This Row],[Заказ (упаковок)
↓]]=0,$K$15*Таблица233[[#This Row],[Уп. в коробке]]&lt;5),0,ROUNDDOWN($K$15*Таблица233[[#This Row],[Уп. в коробке]],0)))</f>
        <v/>
      </c>
      <c r="U130" s="91" t="str">
        <f>IF(MOD(Таблица233[[#This Row],[Заказ (упаковок)
↓]],Таблица233[[#This Row],[Кратность заказа, упаковок]])&gt;0,"ошибка - неверное количество в заказе","")</f>
        <v/>
      </c>
    </row>
    <row r="131" spans="1:21" x14ac:dyDescent="0.3">
      <c r="A131" s="75"/>
      <c r="B131" s="76" t="s">
        <v>448</v>
      </c>
      <c r="C131" s="77" t="s">
        <v>26</v>
      </c>
      <c r="D131" s="78" t="s">
        <v>53</v>
      </c>
      <c r="E131" s="78" t="s">
        <v>439</v>
      </c>
      <c r="F131" s="79" t="s">
        <v>449</v>
      </c>
      <c r="G131" s="80" t="s">
        <v>95</v>
      </c>
      <c r="H131" s="81" t="s">
        <v>57</v>
      </c>
      <c r="I131" s="81">
        <v>40</v>
      </c>
      <c r="J131" s="82">
        <v>10</v>
      </c>
      <c r="K131" s="167">
        <v>2.61</v>
      </c>
      <c r="L131" s="83" t="s">
        <v>450</v>
      </c>
      <c r="M131" s="84" t="s">
        <v>58</v>
      </c>
      <c r="N131" s="85" t="s">
        <v>442</v>
      </c>
      <c r="O131" s="86" t="s">
        <v>451</v>
      </c>
      <c r="P131" s="86" t="s">
        <v>61</v>
      </c>
      <c r="Q131" s="87"/>
      <c r="R131" s="88">
        <f t="shared" si="3"/>
        <v>0</v>
      </c>
      <c r="S131" s="89" t="str">
        <f t="shared" si="2"/>
        <v>-</v>
      </c>
      <c r="T131" s="90" t="str">
        <f>IF($K$15=1,"",IF(AND(Таблица233[[#This Row],[Заказ (упаковок)
↓]]=0,$K$15*Таблица233[[#This Row],[Уп. в коробке]]&lt;5),0,ROUNDDOWN($K$15*Таблица233[[#This Row],[Уп. в коробке]],0)))</f>
        <v/>
      </c>
      <c r="U131" s="91" t="str">
        <f>IF(MOD(Таблица233[[#This Row],[Заказ (упаковок)
↓]],Таблица233[[#This Row],[Кратность заказа, упаковок]])&gt;0,"ошибка - неверное количество в заказе","")</f>
        <v/>
      </c>
    </row>
    <row r="132" spans="1:21" x14ac:dyDescent="0.3">
      <c r="A132" s="75"/>
      <c r="B132" s="76" t="s">
        <v>452</v>
      </c>
      <c r="C132" s="77" t="s">
        <v>26</v>
      </c>
      <c r="D132" s="78" t="s">
        <v>53</v>
      </c>
      <c r="E132" s="78" t="s">
        <v>439</v>
      </c>
      <c r="F132" s="79" t="s">
        <v>453</v>
      </c>
      <c r="G132" s="80" t="s">
        <v>95</v>
      </c>
      <c r="H132" s="81" t="s">
        <v>57</v>
      </c>
      <c r="I132" s="81">
        <v>40</v>
      </c>
      <c r="J132" s="82">
        <v>10</v>
      </c>
      <c r="K132" s="167">
        <v>2.5999999999999996</v>
      </c>
      <c r="L132" s="83" t="s">
        <v>454</v>
      </c>
      <c r="M132" s="84" t="s">
        <v>58</v>
      </c>
      <c r="N132" s="85" t="s">
        <v>442</v>
      </c>
      <c r="O132" s="86" t="s">
        <v>455</v>
      </c>
      <c r="P132" s="86" t="s">
        <v>61</v>
      </c>
      <c r="Q132" s="87"/>
      <c r="R132" s="88">
        <f t="shared" si="3"/>
        <v>0</v>
      </c>
      <c r="S132" s="89" t="str">
        <f t="shared" si="2"/>
        <v>-</v>
      </c>
      <c r="T132" s="90" t="str">
        <f>IF($K$15=1,"",IF(AND(Таблица233[[#This Row],[Заказ (упаковок)
↓]]=0,$K$15*Таблица233[[#This Row],[Уп. в коробке]]&lt;5),0,ROUNDDOWN($K$15*Таблица233[[#This Row],[Уп. в коробке]],0)))</f>
        <v/>
      </c>
      <c r="U132" s="91" t="str">
        <f>IF(MOD(Таблица233[[#This Row],[Заказ (упаковок)
↓]],Таблица233[[#This Row],[Кратность заказа, упаковок]])&gt;0,"ошибка - неверное количество в заказе","")</f>
        <v/>
      </c>
    </row>
    <row r="133" spans="1:21" x14ac:dyDescent="0.3">
      <c r="A133" s="75"/>
      <c r="B133" s="76" t="s">
        <v>456</v>
      </c>
      <c r="C133" s="77" t="s">
        <v>26</v>
      </c>
      <c r="D133" s="78" t="s">
        <v>53</v>
      </c>
      <c r="E133" s="78" t="s">
        <v>439</v>
      </c>
      <c r="F133" s="79" t="s">
        <v>457</v>
      </c>
      <c r="G133" s="80" t="s">
        <v>56</v>
      </c>
      <c r="H133" s="81" t="s">
        <v>57</v>
      </c>
      <c r="I133" s="81">
        <v>40</v>
      </c>
      <c r="J133" s="82">
        <v>10</v>
      </c>
      <c r="K133" s="167">
        <v>2.5999999999999996</v>
      </c>
      <c r="L133" s="83" t="s">
        <v>458</v>
      </c>
      <c r="M133" s="84" t="s">
        <v>58</v>
      </c>
      <c r="N133" s="85" t="s">
        <v>442</v>
      </c>
      <c r="O133" s="86" t="s">
        <v>459</v>
      </c>
      <c r="P133" s="86" t="s">
        <v>61</v>
      </c>
      <c r="Q133" s="87"/>
      <c r="R133" s="88">
        <f t="shared" si="3"/>
        <v>0</v>
      </c>
      <c r="S133" s="89" t="str">
        <f t="shared" si="2"/>
        <v>-</v>
      </c>
      <c r="T133" s="90" t="str">
        <f>IF($K$15=1,"",IF(AND(Таблица233[[#This Row],[Заказ (упаковок)
↓]]=0,$K$15*Таблица233[[#This Row],[Уп. в коробке]]&lt;5),0,ROUNDDOWN($K$15*Таблица233[[#This Row],[Уп. в коробке]],0)))</f>
        <v/>
      </c>
      <c r="U133" s="91" t="str">
        <f>IF(MOD(Таблица233[[#This Row],[Заказ (упаковок)
↓]],Таблица233[[#This Row],[Кратность заказа, упаковок]])&gt;0,"ошибка - неверное количество в заказе","")</f>
        <v/>
      </c>
    </row>
    <row r="134" spans="1:21" x14ac:dyDescent="0.3">
      <c r="A134" s="75"/>
      <c r="B134" s="76" t="s">
        <v>460</v>
      </c>
      <c r="C134" s="77" t="s">
        <v>26</v>
      </c>
      <c r="D134" s="78" t="s">
        <v>53</v>
      </c>
      <c r="E134" s="78" t="s">
        <v>439</v>
      </c>
      <c r="F134" s="79" t="s">
        <v>461</v>
      </c>
      <c r="G134" s="80" t="s">
        <v>95</v>
      </c>
      <c r="H134" s="81" t="s">
        <v>57</v>
      </c>
      <c r="I134" s="81">
        <v>40</v>
      </c>
      <c r="J134" s="82">
        <v>10</v>
      </c>
      <c r="K134" s="167">
        <v>2.8299999999999996</v>
      </c>
      <c r="L134" s="83" t="s">
        <v>462</v>
      </c>
      <c r="M134" s="84" t="s">
        <v>58</v>
      </c>
      <c r="N134" s="85" t="s">
        <v>442</v>
      </c>
      <c r="O134" s="86" t="s">
        <v>463</v>
      </c>
      <c r="P134" s="86" t="s">
        <v>61</v>
      </c>
      <c r="Q134" s="87"/>
      <c r="R134" s="88">
        <f t="shared" si="3"/>
        <v>0</v>
      </c>
      <c r="S134" s="89" t="str">
        <f t="shared" si="2"/>
        <v>-</v>
      </c>
      <c r="T134" s="90" t="str">
        <f>IF($K$15=1,"",IF(AND(Таблица233[[#This Row],[Заказ (упаковок)
↓]]=0,$K$15*Таблица233[[#This Row],[Уп. в коробке]]&lt;5),0,ROUNDDOWN($K$15*Таблица233[[#This Row],[Уп. в коробке]],0)))</f>
        <v/>
      </c>
      <c r="U134" s="91" t="str">
        <f>IF(MOD(Таблица233[[#This Row],[Заказ (упаковок)
↓]],Таблица233[[#This Row],[Кратность заказа, упаковок]])&gt;0,"ошибка - неверное количество в заказе","")</f>
        <v/>
      </c>
    </row>
    <row r="135" spans="1:21" x14ac:dyDescent="0.3">
      <c r="A135" s="75"/>
      <c r="B135" s="76" t="s">
        <v>464</v>
      </c>
      <c r="C135" s="77" t="s">
        <v>26</v>
      </c>
      <c r="D135" s="78" t="s">
        <v>53</v>
      </c>
      <c r="E135" s="78" t="s">
        <v>439</v>
      </c>
      <c r="F135" s="79" t="s">
        <v>465</v>
      </c>
      <c r="G135" s="80" t="s">
        <v>56</v>
      </c>
      <c r="H135" s="81" t="s">
        <v>57</v>
      </c>
      <c r="I135" s="81">
        <v>40</v>
      </c>
      <c r="J135" s="82">
        <v>10</v>
      </c>
      <c r="K135" s="167">
        <v>2.5999999999999996</v>
      </c>
      <c r="L135" s="83" t="s">
        <v>466</v>
      </c>
      <c r="M135" s="84" t="s">
        <v>58</v>
      </c>
      <c r="N135" s="85" t="s">
        <v>442</v>
      </c>
      <c r="O135" s="86" t="s">
        <v>467</v>
      </c>
      <c r="P135" s="86" t="s">
        <v>61</v>
      </c>
      <c r="Q135" s="87"/>
      <c r="R135" s="88">
        <f t="shared" si="3"/>
        <v>0</v>
      </c>
      <c r="S135" s="89" t="str">
        <f t="shared" si="2"/>
        <v>-</v>
      </c>
      <c r="T135" s="90" t="str">
        <f>IF($K$15=1,"",IF(AND(Таблица233[[#This Row],[Заказ (упаковок)
↓]]=0,$K$15*Таблица233[[#This Row],[Уп. в коробке]]&lt;5),0,ROUNDDOWN($K$15*Таблица233[[#This Row],[Уп. в коробке]],0)))</f>
        <v/>
      </c>
      <c r="U135" s="91" t="str">
        <f>IF(MOD(Таблица233[[#This Row],[Заказ (упаковок)
↓]],Таблица233[[#This Row],[Кратность заказа, упаковок]])&gt;0,"ошибка - неверное количество в заказе","")</f>
        <v/>
      </c>
    </row>
    <row r="136" spans="1:21" x14ac:dyDescent="0.3">
      <c r="A136" s="75"/>
      <c r="B136" s="76" t="s">
        <v>468</v>
      </c>
      <c r="C136" s="77" t="s">
        <v>26</v>
      </c>
      <c r="D136" s="78" t="s">
        <v>53</v>
      </c>
      <c r="E136" s="78" t="s">
        <v>439</v>
      </c>
      <c r="F136" s="79" t="s">
        <v>84</v>
      </c>
      <c r="G136" s="80" t="s">
        <v>95</v>
      </c>
      <c r="H136" s="81" t="s">
        <v>57</v>
      </c>
      <c r="I136" s="81">
        <v>40</v>
      </c>
      <c r="J136" s="82">
        <v>10</v>
      </c>
      <c r="K136" s="167">
        <v>2.9299999999999997</v>
      </c>
      <c r="L136" s="83" t="s">
        <v>469</v>
      </c>
      <c r="M136" s="84" t="s">
        <v>58</v>
      </c>
      <c r="N136" s="85" t="s">
        <v>442</v>
      </c>
      <c r="O136" s="86" t="s">
        <v>470</v>
      </c>
      <c r="P136" s="86" t="s">
        <v>61</v>
      </c>
      <c r="Q136" s="87"/>
      <c r="R136" s="88">
        <f t="shared" si="3"/>
        <v>0</v>
      </c>
      <c r="S136" s="89" t="str">
        <f t="shared" si="2"/>
        <v>-</v>
      </c>
      <c r="T136" s="90" t="str">
        <f>IF($K$15=1,"",IF(AND(Таблица233[[#This Row],[Заказ (упаковок)
↓]]=0,$K$15*Таблица233[[#This Row],[Уп. в коробке]]&lt;5),0,ROUNDDOWN($K$15*Таблица233[[#This Row],[Уп. в коробке]],0)))</f>
        <v/>
      </c>
      <c r="U136" s="91" t="str">
        <f>IF(MOD(Таблица233[[#This Row],[Заказ (упаковок)
↓]],Таблица233[[#This Row],[Кратность заказа, упаковок]])&gt;0,"ошибка - неверное количество в заказе","")</f>
        <v/>
      </c>
    </row>
    <row r="137" spans="1:21" x14ac:dyDescent="0.3">
      <c r="A137" s="75"/>
      <c r="B137" s="76" t="s">
        <v>471</v>
      </c>
      <c r="C137" s="77" t="s">
        <v>26</v>
      </c>
      <c r="D137" s="78" t="s">
        <v>53</v>
      </c>
      <c r="E137" s="78" t="s">
        <v>472</v>
      </c>
      <c r="F137" s="79" t="s">
        <v>473</v>
      </c>
      <c r="G137" s="80" t="s">
        <v>56</v>
      </c>
      <c r="H137" s="81" t="s">
        <v>57</v>
      </c>
      <c r="I137" s="81">
        <v>40</v>
      </c>
      <c r="J137" s="82">
        <v>10</v>
      </c>
      <c r="K137" s="167">
        <v>3.71</v>
      </c>
      <c r="L137" s="83">
        <v>80555</v>
      </c>
      <c r="M137" s="84" t="s">
        <v>58</v>
      </c>
      <c r="N137" s="85" t="s">
        <v>474</v>
      </c>
      <c r="O137" s="86" t="s">
        <v>475</v>
      </c>
      <c r="P137" s="86" t="s">
        <v>61</v>
      </c>
      <c r="Q137" s="87"/>
      <c r="R137" s="88">
        <f t="shared" si="3"/>
        <v>0</v>
      </c>
      <c r="S137" s="89" t="str">
        <f t="shared" si="2"/>
        <v>-</v>
      </c>
      <c r="T137" s="90" t="str">
        <f>IF($K$15=1,"",IF(AND(Таблица233[[#This Row],[Заказ (упаковок)
↓]]=0,$K$15*Таблица233[[#This Row],[Уп. в коробке]]&lt;5),0,ROUNDDOWN($K$15*Таблица233[[#This Row],[Уп. в коробке]],0)))</f>
        <v/>
      </c>
      <c r="U137" s="91" t="str">
        <f>IF(MOD(Таблица233[[#This Row],[Заказ (упаковок)
↓]],Таблица233[[#This Row],[Кратность заказа, упаковок]])&gt;0,"ошибка - неверное количество в заказе","")</f>
        <v/>
      </c>
    </row>
    <row r="138" spans="1:21" x14ac:dyDescent="0.3">
      <c r="A138" s="75"/>
      <c r="B138" s="76" t="s">
        <v>476</v>
      </c>
      <c r="C138" s="77" t="s">
        <v>26</v>
      </c>
      <c r="D138" s="78" t="s">
        <v>53</v>
      </c>
      <c r="E138" s="78" t="s">
        <v>472</v>
      </c>
      <c r="F138" s="79" t="s">
        <v>477</v>
      </c>
      <c r="G138" s="80" t="s">
        <v>56</v>
      </c>
      <c r="H138" s="81" t="s">
        <v>57</v>
      </c>
      <c r="I138" s="81">
        <v>40</v>
      </c>
      <c r="J138" s="82">
        <v>10</v>
      </c>
      <c r="K138" s="167">
        <v>2.5199999999999996</v>
      </c>
      <c r="L138" s="83" t="s">
        <v>478</v>
      </c>
      <c r="M138" s="84" t="s">
        <v>58</v>
      </c>
      <c r="N138" s="85" t="s">
        <v>474</v>
      </c>
      <c r="O138" s="86" t="s">
        <v>479</v>
      </c>
      <c r="P138" s="86" t="s">
        <v>61</v>
      </c>
      <c r="Q138" s="87"/>
      <c r="R138" s="88">
        <f t="shared" si="3"/>
        <v>0</v>
      </c>
      <c r="S138" s="89" t="str">
        <f t="shared" si="2"/>
        <v>-</v>
      </c>
      <c r="T138" s="90" t="str">
        <f>IF($K$15=1,"",IF(AND(Таблица233[[#This Row],[Заказ (упаковок)
↓]]=0,$K$15*Таблица233[[#This Row],[Уп. в коробке]]&lt;5),0,ROUNDDOWN($K$15*Таблица233[[#This Row],[Уп. в коробке]],0)))</f>
        <v/>
      </c>
      <c r="U138" s="91" t="str">
        <f>IF(MOD(Таблица233[[#This Row],[Заказ (упаковок)
↓]],Таблица233[[#This Row],[Кратность заказа, упаковок]])&gt;0,"ошибка - неверное количество в заказе","")</f>
        <v/>
      </c>
    </row>
    <row r="139" spans="1:21" x14ac:dyDescent="0.3">
      <c r="A139" s="75"/>
      <c r="B139" s="76" t="s">
        <v>480</v>
      </c>
      <c r="C139" s="77" t="s">
        <v>26</v>
      </c>
      <c r="D139" s="78" t="s">
        <v>53</v>
      </c>
      <c r="E139" s="78" t="s">
        <v>472</v>
      </c>
      <c r="F139" s="79" t="s">
        <v>481</v>
      </c>
      <c r="G139" s="80" t="s">
        <v>56</v>
      </c>
      <c r="H139" s="81" t="s">
        <v>57</v>
      </c>
      <c r="I139" s="81">
        <v>40</v>
      </c>
      <c r="J139" s="82">
        <v>10</v>
      </c>
      <c r="K139" s="167">
        <v>2.6799999999999997</v>
      </c>
      <c r="L139" s="83" t="s">
        <v>482</v>
      </c>
      <c r="M139" s="84" t="s">
        <v>58</v>
      </c>
      <c r="N139" s="85" t="s">
        <v>474</v>
      </c>
      <c r="O139" s="86" t="s">
        <v>483</v>
      </c>
      <c r="P139" s="86" t="s">
        <v>61</v>
      </c>
      <c r="Q139" s="87"/>
      <c r="R139" s="88">
        <f t="shared" si="3"/>
        <v>0</v>
      </c>
      <c r="S139" s="89" t="str">
        <f t="shared" si="2"/>
        <v>-</v>
      </c>
      <c r="T139" s="90" t="str">
        <f>IF($K$15=1,"",IF(AND(Таблица233[[#This Row],[Заказ (упаковок)
↓]]=0,$K$15*Таблица233[[#This Row],[Уп. в коробке]]&lt;5),0,ROUNDDOWN($K$15*Таблица233[[#This Row],[Уп. в коробке]],0)))</f>
        <v/>
      </c>
      <c r="U139" s="91" t="str">
        <f>IF(MOD(Таблица233[[#This Row],[Заказ (упаковок)
↓]],Таблица233[[#This Row],[Кратность заказа, упаковок]])&gt;0,"ошибка - неверное количество в заказе","")</f>
        <v/>
      </c>
    </row>
    <row r="140" spans="1:21" x14ac:dyDescent="0.3">
      <c r="A140" s="75"/>
      <c r="B140" s="76" t="s">
        <v>484</v>
      </c>
      <c r="C140" s="77" t="s">
        <v>26</v>
      </c>
      <c r="D140" s="78" t="s">
        <v>53</v>
      </c>
      <c r="E140" s="78" t="s">
        <v>472</v>
      </c>
      <c r="F140" s="79" t="s">
        <v>485</v>
      </c>
      <c r="G140" s="80" t="s">
        <v>56</v>
      </c>
      <c r="H140" s="81" t="s">
        <v>57</v>
      </c>
      <c r="I140" s="81">
        <v>40</v>
      </c>
      <c r="J140" s="82">
        <v>10</v>
      </c>
      <c r="K140" s="167">
        <v>2.8299999999999996</v>
      </c>
      <c r="L140" s="83" t="s">
        <v>486</v>
      </c>
      <c r="M140" s="84" t="s">
        <v>58</v>
      </c>
      <c r="N140" s="85" t="s">
        <v>474</v>
      </c>
      <c r="O140" s="86" t="s">
        <v>487</v>
      </c>
      <c r="P140" s="86" t="s">
        <v>61</v>
      </c>
      <c r="Q140" s="87"/>
      <c r="R140" s="88">
        <f t="shared" si="3"/>
        <v>0</v>
      </c>
      <c r="S140" s="89" t="str">
        <f t="shared" si="2"/>
        <v>-</v>
      </c>
      <c r="T140" s="90" t="str">
        <f>IF($K$15=1,"",IF(AND(Таблица233[[#This Row],[Заказ (упаковок)
↓]]=0,$K$15*Таблица233[[#This Row],[Уп. в коробке]]&lt;5),0,ROUNDDOWN($K$15*Таблица233[[#This Row],[Уп. в коробке]],0)))</f>
        <v/>
      </c>
      <c r="U140" s="91" t="str">
        <f>IF(MOD(Таблица233[[#This Row],[Заказ (упаковок)
↓]],Таблица233[[#This Row],[Кратность заказа, упаковок]])&gt;0,"ошибка - неверное количество в заказе","")</f>
        <v/>
      </c>
    </row>
    <row r="141" spans="1:21" x14ac:dyDescent="0.3">
      <c r="A141" s="75"/>
      <c r="B141" s="76" t="s">
        <v>488</v>
      </c>
      <c r="C141" s="77" t="s">
        <v>26</v>
      </c>
      <c r="D141" s="78" t="s">
        <v>53</v>
      </c>
      <c r="E141" s="78" t="s">
        <v>472</v>
      </c>
      <c r="F141" s="79" t="s">
        <v>489</v>
      </c>
      <c r="G141" s="80" t="s">
        <v>95</v>
      </c>
      <c r="H141" s="81" t="s">
        <v>57</v>
      </c>
      <c r="I141" s="81">
        <v>40</v>
      </c>
      <c r="J141" s="82">
        <v>10</v>
      </c>
      <c r="K141" s="167">
        <v>2.7199999999999998</v>
      </c>
      <c r="L141" s="83" t="s">
        <v>490</v>
      </c>
      <c r="M141" s="84" t="s">
        <v>58</v>
      </c>
      <c r="N141" s="85" t="s">
        <v>474</v>
      </c>
      <c r="O141" s="86" t="s">
        <v>491</v>
      </c>
      <c r="P141" s="86" t="s">
        <v>61</v>
      </c>
      <c r="Q141" s="87"/>
      <c r="R141" s="88">
        <f t="shared" si="3"/>
        <v>0</v>
      </c>
      <c r="S141" s="89" t="str">
        <f t="shared" si="2"/>
        <v>-</v>
      </c>
      <c r="T141" s="90" t="str">
        <f>IF($K$15=1,"",IF(AND(Таблица233[[#This Row],[Заказ (упаковок)
↓]]=0,$K$15*Таблица233[[#This Row],[Уп. в коробке]]&lt;5),0,ROUNDDOWN($K$15*Таблица233[[#This Row],[Уп. в коробке]],0)))</f>
        <v/>
      </c>
      <c r="U141" s="91" t="str">
        <f>IF(MOD(Таблица233[[#This Row],[Заказ (упаковок)
↓]],Таблица233[[#This Row],[Кратность заказа, упаковок]])&gt;0,"ошибка - неверное количество в заказе","")</f>
        <v/>
      </c>
    </row>
    <row r="142" spans="1:21" x14ac:dyDescent="0.3">
      <c r="A142" s="75"/>
      <c r="B142" s="76" t="s">
        <v>492</v>
      </c>
      <c r="C142" s="77" t="s">
        <v>26</v>
      </c>
      <c r="D142" s="78" t="s">
        <v>53</v>
      </c>
      <c r="E142" s="78" t="s">
        <v>472</v>
      </c>
      <c r="F142" s="79" t="s">
        <v>493</v>
      </c>
      <c r="G142" s="80" t="s">
        <v>95</v>
      </c>
      <c r="H142" s="81" t="s">
        <v>57</v>
      </c>
      <c r="I142" s="81">
        <v>40</v>
      </c>
      <c r="J142" s="82">
        <v>10</v>
      </c>
      <c r="K142" s="167">
        <v>2.7199999999999998</v>
      </c>
      <c r="L142" s="83" t="s">
        <v>494</v>
      </c>
      <c r="M142" s="84" t="s">
        <v>58</v>
      </c>
      <c r="N142" s="85" t="s">
        <v>474</v>
      </c>
      <c r="O142" s="86" t="s">
        <v>495</v>
      </c>
      <c r="P142" s="86" t="s">
        <v>61</v>
      </c>
      <c r="Q142" s="87"/>
      <c r="R142" s="88">
        <f t="shared" si="3"/>
        <v>0</v>
      </c>
      <c r="S142" s="89" t="str">
        <f t="shared" si="2"/>
        <v>-</v>
      </c>
      <c r="T142" s="90" t="str">
        <f>IF($K$15=1,"",IF(AND(Таблица233[[#This Row],[Заказ (упаковок)
↓]]=0,$K$15*Таблица233[[#This Row],[Уп. в коробке]]&lt;5),0,ROUNDDOWN($K$15*Таблица233[[#This Row],[Уп. в коробке]],0)))</f>
        <v/>
      </c>
      <c r="U142" s="91" t="str">
        <f>IF(MOD(Таблица233[[#This Row],[Заказ (упаковок)
↓]],Таблица233[[#This Row],[Кратность заказа, упаковок]])&gt;0,"ошибка - неверное количество в заказе","")</f>
        <v/>
      </c>
    </row>
    <row r="143" spans="1:21" x14ac:dyDescent="0.3">
      <c r="A143" s="75"/>
      <c r="B143" s="76" t="s">
        <v>496</v>
      </c>
      <c r="C143" s="77" t="s">
        <v>26</v>
      </c>
      <c r="D143" s="78" t="s">
        <v>53</v>
      </c>
      <c r="E143" s="78" t="s">
        <v>472</v>
      </c>
      <c r="F143" s="79" t="s">
        <v>497</v>
      </c>
      <c r="G143" s="80" t="s">
        <v>56</v>
      </c>
      <c r="H143" s="81" t="s">
        <v>57</v>
      </c>
      <c r="I143" s="81">
        <v>40</v>
      </c>
      <c r="J143" s="82">
        <v>10</v>
      </c>
      <c r="K143" s="167">
        <v>3.42</v>
      </c>
      <c r="L143" s="83" t="s">
        <v>498</v>
      </c>
      <c r="M143" s="84" t="s">
        <v>58</v>
      </c>
      <c r="N143" s="85" t="s">
        <v>474</v>
      </c>
      <c r="O143" s="86" t="s">
        <v>499</v>
      </c>
      <c r="P143" s="86" t="s">
        <v>61</v>
      </c>
      <c r="Q143" s="87"/>
      <c r="R143" s="88">
        <f t="shared" si="3"/>
        <v>0</v>
      </c>
      <c r="S143" s="89" t="str">
        <f t="shared" si="2"/>
        <v>-</v>
      </c>
      <c r="T143" s="90" t="str">
        <f>IF($K$15=1,"",IF(AND(Таблица233[[#This Row],[Заказ (упаковок)
↓]]=0,$K$15*Таблица233[[#This Row],[Уп. в коробке]]&lt;5),0,ROUNDDOWN($K$15*Таблица233[[#This Row],[Уп. в коробке]],0)))</f>
        <v/>
      </c>
      <c r="U143" s="91" t="str">
        <f>IF(MOD(Таблица233[[#This Row],[Заказ (упаковок)
↓]],Таблица233[[#This Row],[Кратность заказа, упаковок]])&gt;0,"ошибка - неверное количество в заказе","")</f>
        <v/>
      </c>
    </row>
    <row r="144" spans="1:21" x14ac:dyDescent="0.3">
      <c r="A144" s="75"/>
      <c r="B144" s="76" t="s">
        <v>500</v>
      </c>
      <c r="C144" s="77" t="s">
        <v>26</v>
      </c>
      <c r="D144" s="78" t="s">
        <v>53</v>
      </c>
      <c r="E144" s="78" t="s">
        <v>472</v>
      </c>
      <c r="F144" s="79" t="s">
        <v>501</v>
      </c>
      <c r="G144" s="80" t="s">
        <v>56</v>
      </c>
      <c r="H144" s="81" t="s">
        <v>57</v>
      </c>
      <c r="I144" s="81">
        <v>40</v>
      </c>
      <c r="J144" s="82">
        <v>10</v>
      </c>
      <c r="K144" s="167">
        <v>2.5199999999999996</v>
      </c>
      <c r="L144" s="83" t="s">
        <v>502</v>
      </c>
      <c r="M144" s="84" t="s">
        <v>58</v>
      </c>
      <c r="N144" s="85" t="s">
        <v>474</v>
      </c>
      <c r="O144" s="86" t="s">
        <v>503</v>
      </c>
      <c r="P144" s="86" t="s">
        <v>61</v>
      </c>
      <c r="Q144" s="87"/>
      <c r="R144" s="88">
        <f t="shared" si="3"/>
        <v>0</v>
      </c>
      <c r="S144" s="89" t="str">
        <f t="shared" si="2"/>
        <v>-</v>
      </c>
      <c r="T144" s="90" t="str">
        <f>IF($K$15=1,"",IF(AND(Таблица233[[#This Row],[Заказ (упаковок)
↓]]=0,$K$15*Таблица233[[#This Row],[Уп. в коробке]]&lt;5),0,ROUNDDOWN($K$15*Таблица233[[#This Row],[Уп. в коробке]],0)))</f>
        <v/>
      </c>
      <c r="U144" s="91" t="str">
        <f>IF(MOD(Таблица233[[#This Row],[Заказ (упаковок)
↓]],Таблица233[[#This Row],[Кратность заказа, упаковок]])&gt;0,"ошибка - неверное количество в заказе","")</f>
        <v/>
      </c>
    </row>
    <row r="145" spans="1:21" x14ac:dyDescent="0.3">
      <c r="A145" s="75"/>
      <c r="B145" s="76" t="s">
        <v>504</v>
      </c>
      <c r="C145" s="77" t="s">
        <v>26</v>
      </c>
      <c r="D145" s="78" t="s">
        <v>53</v>
      </c>
      <c r="E145" s="78" t="s">
        <v>472</v>
      </c>
      <c r="F145" s="79" t="s">
        <v>505</v>
      </c>
      <c r="G145" s="80" t="s">
        <v>56</v>
      </c>
      <c r="H145" s="81" t="s">
        <v>57</v>
      </c>
      <c r="I145" s="81">
        <v>40</v>
      </c>
      <c r="J145" s="82">
        <v>10</v>
      </c>
      <c r="K145" s="167">
        <v>2.5999999999999996</v>
      </c>
      <c r="L145" s="83" t="s">
        <v>506</v>
      </c>
      <c r="M145" s="84" t="s">
        <v>58</v>
      </c>
      <c r="N145" s="85" t="s">
        <v>474</v>
      </c>
      <c r="O145" s="86" t="s">
        <v>507</v>
      </c>
      <c r="P145" s="86" t="s">
        <v>61</v>
      </c>
      <c r="Q145" s="87"/>
      <c r="R145" s="88">
        <f t="shared" si="3"/>
        <v>0</v>
      </c>
      <c r="S145" s="89" t="str">
        <f t="shared" si="2"/>
        <v>-</v>
      </c>
      <c r="T145" s="90" t="str">
        <f>IF($K$15=1,"",IF(AND(Таблица233[[#This Row],[Заказ (упаковок)
↓]]=0,$K$15*Таблица233[[#This Row],[Уп. в коробке]]&lt;5),0,ROUNDDOWN($K$15*Таблица233[[#This Row],[Уп. в коробке]],0)))</f>
        <v/>
      </c>
      <c r="U145" s="91" t="str">
        <f>IF(MOD(Таблица233[[#This Row],[Заказ (упаковок)
↓]],Таблица233[[#This Row],[Кратность заказа, упаковок]])&gt;0,"ошибка - неверное количество в заказе","")</f>
        <v/>
      </c>
    </row>
    <row r="146" spans="1:21" x14ac:dyDescent="0.3">
      <c r="A146" s="75"/>
      <c r="B146" s="76" t="s">
        <v>508</v>
      </c>
      <c r="C146" s="77" t="s">
        <v>26</v>
      </c>
      <c r="D146" s="78" t="s">
        <v>53</v>
      </c>
      <c r="E146" s="78" t="s">
        <v>472</v>
      </c>
      <c r="F146" s="79" t="s">
        <v>509</v>
      </c>
      <c r="G146" s="80" t="s">
        <v>56</v>
      </c>
      <c r="H146" s="81" t="s">
        <v>57</v>
      </c>
      <c r="I146" s="81">
        <v>40</v>
      </c>
      <c r="J146" s="82">
        <v>10</v>
      </c>
      <c r="K146" s="167">
        <v>2.6799999999999997</v>
      </c>
      <c r="L146" s="83" t="s">
        <v>510</v>
      </c>
      <c r="M146" s="84" t="s">
        <v>58</v>
      </c>
      <c r="N146" s="85" t="s">
        <v>474</v>
      </c>
      <c r="O146" s="86" t="s">
        <v>511</v>
      </c>
      <c r="P146" s="86" t="s">
        <v>61</v>
      </c>
      <c r="Q146" s="87"/>
      <c r="R146" s="88">
        <f t="shared" si="3"/>
        <v>0</v>
      </c>
      <c r="S146" s="89" t="str">
        <f t="shared" si="2"/>
        <v>-</v>
      </c>
      <c r="T146" s="90" t="str">
        <f>IF($K$15=1,"",IF(AND(Таблица233[[#This Row],[Заказ (упаковок)
↓]]=0,$K$15*Таблица233[[#This Row],[Уп. в коробке]]&lt;5),0,ROUNDDOWN($K$15*Таблица233[[#This Row],[Уп. в коробке]],0)))</f>
        <v/>
      </c>
      <c r="U146" s="91" t="str">
        <f>IF(MOD(Таблица233[[#This Row],[Заказ (упаковок)
↓]],Таблица233[[#This Row],[Кратность заказа, упаковок]])&gt;0,"ошибка - неверное количество в заказе","")</f>
        <v/>
      </c>
    </row>
    <row r="147" spans="1:21" x14ac:dyDescent="0.3">
      <c r="A147" s="75"/>
      <c r="B147" s="76" t="s">
        <v>512</v>
      </c>
      <c r="C147" s="77" t="s">
        <v>26</v>
      </c>
      <c r="D147" s="78" t="s">
        <v>53</v>
      </c>
      <c r="E147" s="78" t="s">
        <v>472</v>
      </c>
      <c r="F147" s="79" t="s">
        <v>513</v>
      </c>
      <c r="G147" s="80" t="s">
        <v>56</v>
      </c>
      <c r="H147" s="81" t="s">
        <v>57</v>
      </c>
      <c r="I147" s="81">
        <v>40</v>
      </c>
      <c r="J147" s="82">
        <v>10</v>
      </c>
      <c r="K147" s="167">
        <v>2.9699999999999998</v>
      </c>
      <c r="L147" s="83" t="s">
        <v>514</v>
      </c>
      <c r="M147" s="84" t="s">
        <v>58</v>
      </c>
      <c r="N147" s="85" t="s">
        <v>474</v>
      </c>
      <c r="O147" s="86" t="s">
        <v>515</v>
      </c>
      <c r="P147" s="86" t="s">
        <v>61</v>
      </c>
      <c r="Q147" s="87"/>
      <c r="R147" s="88">
        <f t="shared" si="3"/>
        <v>0</v>
      </c>
      <c r="S147" s="89" t="str">
        <f t="shared" si="2"/>
        <v>-</v>
      </c>
      <c r="T147" s="90" t="str">
        <f>IF($K$15=1,"",IF(AND(Таблица233[[#This Row],[Заказ (упаковок)
↓]]=0,$K$15*Таблица233[[#This Row],[Уп. в коробке]]&lt;5),0,ROUNDDOWN($K$15*Таблица233[[#This Row],[Уп. в коробке]],0)))</f>
        <v/>
      </c>
      <c r="U147" s="91" t="str">
        <f>IF(MOD(Таблица233[[#This Row],[Заказ (упаковок)
↓]],Таблица233[[#This Row],[Кратность заказа, упаковок]])&gt;0,"ошибка - неверное количество в заказе","")</f>
        <v/>
      </c>
    </row>
    <row r="148" spans="1:21" x14ac:dyDescent="0.3">
      <c r="A148" s="75"/>
      <c r="B148" s="76" t="s">
        <v>516</v>
      </c>
      <c r="C148" s="77" t="s">
        <v>26</v>
      </c>
      <c r="D148" s="78" t="s">
        <v>53</v>
      </c>
      <c r="E148" s="78" t="s">
        <v>472</v>
      </c>
      <c r="F148" s="79" t="s">
        <v>517</v>
      </c>
      <c r="G148" s="80" t="s">
        <v>56</v>
      </c>
      <c r="H148" s="81" t="s">
        <v>57</v>
      </c>
      <c r="I148" s="81">
        <v>40</v>
      </c>
      <c r="J148" s="82">
        <v>10</v>
      </c>
      <c r="K148" s="167">
        <v>2.6799999999999997</v>
      </c>
      <c r="L148" s="83" t="s">
        <v>518</v>
      </c>
      <c r="M148" s="84" t="s">
        <v>58</v>
      </c>
      <c r="N148" s="85" t="s">
        <v>474</v>
      </c>
      <c r="O148" s="86" t="s">
        <v>519</v>
      </c>
      <c r="P148" s="86" t="s">
        <v>61</v>
      </c>
      <c r="Q148" s="87"/>
      <c r="R148" s="88">
        <f t="shared" si="3"/>
        <v>0</v>
      </c>
      <c r="S148" s="89" t="str">
        <f t="shared" si="2"/>
        <v>-</v>
      </c>
      <c r="T148" s="90" t="str">
        <f>IF($K$15=1,"",IF(AND(Таблица233[[#This Row],[Заказ (упаковок)
↓]]=0,$K$15*Таблица233[[#This Row],[Уп. в коробке]]&lt;5),0,ROUNDDOWN($K$15*Таблица233[[#This Row],[Уп. в коробке]],0)))</f>
        <v/>
      </c>
      <c r="U148" s="91" t="str">
        <f>IF(MOD(Таблица233[[#This Row],[Заказ (упаковок)
↓]],Таблица233[[#This Row],[Кратность заказа, упаковок]])&gt;0,"ошибка - неверное количество в заказе","")</f>
        <v/>
      </c>
    </row>
    <row r="149" spans="1:21" x14ac:dyDescent="0.3">
      <c r="A149" s="75"/>
      <c r="B149" s="76" t="s">
        <v>520</v>
      </c>
      <c r="C149" s="77" t="s">
        <v>26</v>
      </c>
      <c r="D149" s="78" t="s">
        <v>53</v>
      </c>
      <c r="E149" s="78" t="s">
        <v>472</v>
      </c>
      <c r="F149" s="79" t="s">
        <v>521</v>
      </c>
      <c r="G149" s="80" t="s">
        <v>56</v>
      </c>
      <c r="H149" s="81" t="s">
        <v>57</v>
      </c>
      <c r="I149" s="81">
        <v>40</v>
      </c>
      <c r="J149" s="82">
        <v>10</v>
      </c>
      <c r="K149" s="167">
        <v>2.8299999999999996</v>
      </c>
      <c r="L149" s="83" t="s">
        <v>522</v>
      </c>
      <c r="M149" s="84" t="s">
        <v>58</v>
      </c>
      <c r="N149" s="85" t="s">
        <v>474</v>
      </c>
      <c r="O149" s="86" t="s">
        <v>523</v>
      </c>
      <c r="P149" s="86" t="s">
        <v>61</v>
      </c>
      <c r="Q149" s="87"/>
      <c r="R149" s="88">
        <f t="shared" si="3"/>
        <v>0</v>
      </c>
      <c r="S149" s="89" t="str">
        <f t="shared" si="2"/>
        <v>-</v>
      </c>
      <c r="T149" s="90" t="str">
        <f>IF($K$15=1,"",IF(AND(Таблица233[[#This Row],[Заказ (упаковок)
↓]]=0,$K$15*Таблица233[[#This Row],[Уп. в коробке]]&lt;5),0,ROUNDDOWN($K$15*Таблица233[[#This Row],[Уп. в коробке]],0)))</f>
        <v/>
      </c>
      <c r="U149" s="91" t="str">
        <f>IF(MOD(Таблица233[[#This Row],[Заказ (упаковок)
↓]],Таблица233[[#This Row],[Кратность заказа, упаковок]])&gt;0,"ошибка - неверное количество в заказе","")</f>
        <v/>
      </c>
    </row>
    <row r="150" spans="1:21" x14ac:dyDescent="0.3">
      <c r="A150" s="75"/>
      <c r="B150" s="76" t="s">
        <v>524</v>
      </c>
      <c r="C150" s="77" t="s">
        <v>26</v>
      </c>
      <c r="D150" s="78" t="s">
        <v>53</v>
      </c>
      <c r="E150" s="78" t="s">
        <v>472</v>
      </c>
      <c r="F150" s="79" t="s">
        <v>84</v>
      </c>
      <c r="G150" s="80" t="s">
        <v>95</v>
      </c>
      <c r="H150" s="81" t="s">
        <v>57</v>
      </c>
      <c r="I150" s="81">
        <v>40</v>
      </c>
      <c r="J150" s="82">
        <v>10</v>
      </c>
      <c r="K150" s="167">
        <v>2.8299999999999996</v>
      </c>
      <c r="L150" s="83" t="s">
        <v>525</v>
      </c>
      <c r="M150" s="84" t="s">
        <v>58</v>
      </c>
      <c r="N150" s="85" t="s">
        <v>474</v>
      </c>
      <c r="O150" s="86" t="s">
        <v>526</v>
      </c>
      <c r="P150" s="86" t="s">
        <v>61</v>
      </c>
      <c r="Q150" s="87"/>
      <c r="R150" s="88">
        <f t="shared" si="3"/>
        <v>0</v>
      </c>
      <c r="S150" s="89" t="str">
        <f t="shared" si="2"/>
        <v>-</v>
      </c>
      <c r="T150" s="90" t="str">
        <f>IF($K$15=1,"",IF(AND(Таблица233[[#This Row],[Заказ (упаковок)
↓]]=0,$K$15*Таблица233[[#This Row],[Уп. в коробке]]&lt;5),0,ROUNDDOWN($K$15*Таблица233[[#This Row],[Уп. в коробке]],0)))</f>
        <v/>
      </c>
      <c r="U150" s="91" t="str">
        <f>IF(MOD(Таблица233[[#This Row],[Заказ (упаковок)
↓]],Таблица233[[#This Row],[Кратность заказа, упаковок]])&gt;0,"ошибка - неверное количество в заказе","")</f>
        <v/>
      </c>
    </row>
    <row r="151" spans="1:21" x14ac:dyDescent="0.3">
      <c r="A151" s="75"/>
      <c r="B151" s="76" t="s">
        <v>527</v>
      </c>
      <c r="C151" s="77" t="s">
        <v>26</v>
      </c>
      <c r="D151" s="78" t="s">
        <v>53</v>
      </c>
      <c r="E151" s="78" t="s">
        <v>528</v>
      </c>
      <c r="F151" s="79" t="s">
        <v>529</v>
      </c>
      <c r="G151" s="80" t="s">
        <v>56</v>
      </c>
      <c r="H151" s="81" t="s">
        <v>57</v>
      </c>
      <c r="I151" s="81">
        <v>40</v>
      </c>
      <c r="J151" s="82">
        <v>10</v>
      </c>
      <c r="K151" s="167">
        <v>3.57</v>
      </c>
      <c r="L151" s="83">
        <v>80625</v>
      </c>
      <c r="M151" s="84" t="s">
        <v>58</v>
      </c>
      <c r="N151" s="85" t="s">
        <v>530</v>
      </c>
      <c r="O151" s="86" t="s">
        <v>531</v>
      </c>
      <c r="P151" s="86" t="s">
        <v>61</v>
      </c>
      <c r="Q151" s="87"/>
      <c r="R151" s="88">
        <f t="shared" si="3"/>
        <v>0</v>
      </c>
      <c r="S151" s="89" t="str">
        <f t="shared" si="2"/>
        <v>-</v>
      </c>
      <c r="T151" s="90" t="str">
        <f>IF($K$15=1,"",IF(AND(Таблица233[[#This Row],[Заказ (упаковок)
↓]]=0,$K$15*Таблица233[[#This Row],[Уп. в коробке]]&lt;5),0,ROUNDDOWN($K$15*Таблица233[[#This Row],[Уп. в коробке]],0)))</f>
        <v/>
      </c>
      <c r="U151" s="91" t="str">
        <f>IF(MOD(Таблица233[[#This Row],[Заказ (упаковок)
↓]],Таблица233[[#This Row],[Кратность заказа, упаковок]])&gt;0,"ошибка - неверное количество в заказе","")</f>
        <v/>
      </c>
    </row>
    <row r="152" spans="1:21" x14ac:dyDescent="0.3">
      <c r="A152" s="75"/>
      <c r="B152" s="76" t="s">
        <v>532</v>
      </c>
      <c r="C152" s="77" t="s">
        <v>26</v>
      </c>
      <c r="D152" s="78" t="s">
        <v>53</v>
      </c>
      <c r="E152" s="78" t="s">
        <v>528</v>
      </c>
      <c r="F152" s="79" t="s">
        <v>533</v>
      </c>
      <c r="G152" s="80" t="s">
        <v>56</v>
      </c>
      <c r="H152" s="81" t="s">
        <v>57</v>
      </c>
      <c r="I152" s="81">
        <v>40</v>
      </c>
      <c r="J152" s="82">
        <v>10</v>
      </c>
      <c r="K152" s="167">
        <v>3.42</v>
      </c>
      <c r="L152" s="83">
        <v>80630</v>
      </c>
      <c r="M152" s="84" t="s">
        <v>58</v>
      </c>
      <c r="N152" s="85" t="s">
        <v>530</v>
      </c>
      <c r="O152" s="86" t="s">
        <v>534</v>
      </c>
      <c r="P152" s="86" t="s">
        <v>61</v>
      </c>
      <c r="Q152" s="87"/>
      <c r="R152" s="88">
        <f t="shared" si="3"/>
        <v>0</v>
      </c>
      <c r="S152" s="89" t="str">
        <f t="shared" si="2"/>
        <v>-</v>
      </c>
      <c r="T152" s="90" t="str">
        <f>IF($K$15=1,"",IF(AND(Таблица233[[#This Row],[Заказ (упаковок)
↓]]=0,$K$15*Таблица233[[#This Row],[Уп. в коробке]]&lt;5),0,ROUNDDOWN($K$15*Таблица233[[#This Row],[Уп. в коробке]],0)))</f>
        <v/>
      </c>
      <c r="U152" s="91" t="str">
        <f>IF(MOD(Таблица233[[#This Row],[Заказ (упаковок)
↓]],Таблица233[[#This Row],[Кратность заказа, упаковок]])&gt;0,"ошибка - неверное количество в заказе","")</f>
        <v/>
      </c>
    </row>
    <row r="153" spans="1:21" x14ac:dyDescent="0.3">
      <c r="A153" s="75"/>
      <c r="B153" s="76" t="s">
        <v>535</v>
      </c>
      <c r="C153" s="77" t="s">
        <v>26</v>
      </c>
      <c r="D153" s="78" t="s">
        <v>53</v>
      </c>
      <c r="E153" s="78" t="s">
        <v>528</v>
      </c>
      <c r="F153" s="79" t="s">
        <v>536</v>
      </c>
      <c r="G153" s="80" t="s">
        <v>56</v>
      </c>
      <c r="H153" s="81" t="s">
        <v>57</v>
      </c>
      <c r="I153" s="81">
        <v>40</v>
      </c>
      <c r="J153" s="82">
        <v>10</v>
      </c>
      <c r="K153" s="167">
        <v>3.26</v>
      </c>
      <c r="L153" s="83">
        <v>80632</v>
      </c>
      <c r="M153" s="84" t="s">
        <v>58</v>
      </c>
      <c r="N153" s="85" t="s">
        <v>530</v>
      </c>
      <c r="O153" s="86" t="s">
        <v>537</v>
      </c>
      <c r="P153" s="86" t="s">
        <v>61</v>
      </c>
      <c r="Q153" s="87"/>
      <c r="R153" s="88">
        <f t="shared" si="3"/>
        <v>0</v>
      </c>
      <c r="S153" s="89" t="str">
        <f t="shared" si="2"/>
        <v>-</v>
      </c>
      <c r="T153" s="90" t="str">
        <f>IF($K$15=1,"",IF(AND(Таблица233[[#This Row],[Заказ (упаковок)
↓]]=0,$K$15*Таблица233[[#This Row],[Уп. в коробке]]&lt;5),0,ROUNDDOWN($K$15*Таблица233[[#This Row],[Уп. в коробке]],0)))</f>
        <v/>
      </c>
      <c r="U153" s="91" t="str">
        <f>IF(MOD(Таблица233[[#This Row],[Заказ (упаковок)
↓]],Таблица233[[#This Row],[Кратность заказа, упаковок]])&gt;0,"ошибка - неверное количество в заказе","")</f>
        <v/>
      </c>
    </row>
    <row r="154" spans="1:21" x14ac:dyDescent="0.3">
      <c r="A154" s="75"/>
      <c r="B154" s="76" t="s">
        <v>538</v>
      </c>
      <c r="C154" s="77" t="s">
        <v>26</v>
      </c>
      <c r="D154" s="78" t="s">
        <v>53</v>
      </c>
      <c r="E154" s="78" t="s">
        <v>528</v>
      </c>
      <c r="F154" s="79" t="s">
        <v>539</v>
      </c>
      <c r="G154" s="80" t="s">
        <v>56</v>
      </c>
      <c r="H154" s="81" t="s">
        <v>57</v>
      </c>
      <c r="I154" s="81">
        <v>40</v>
      </c>
      <c r="J154" s="82">
        <v>10</v>
      </c>
      <c r="K154" s="167">
        <v>3.1199999999999997</v>
      </c>
      <c r="L154" s="83">
        <v>80635</v>
      </c>
      <c r="M154" s="84" t="s">
        <v>58</v>
      </c>
      <c r="N154" s="85" t="s">
        <v>530</v>
      </c>
      <c r="O154" s="86" t="s">
        <v>540</v>
      </c>
      <c r="P154" s="86" t="s">
        <v>61</v>
      </c>
      <c r="Q154" s="87"/>
      <c r="R154" s="88">
        <f t="shared" si="3"/>
        <v>0</v>
      </c>
      <c r="S154" s="89" t="str">
        <f t="shared" si="2"/>
        <v>-</v>
      </c>
      <c r="T154" s="90" t="str">
        <f>IF($K$15=1,"",IF(AND(Таблица233[[#This Row],[Заказ (упаковок)
↓]]=0,$K$15*Таблица233[[#This Row],[Уп. в коробке]]&lt;5),0,ROUNDDOWN($K$15*Таблица233[[#This Row],[Уп. в коробке]],0)))</f>
        <v/>
      </c>
      <c r="U154" s="91" t="str">
        <f>IF(MOD(Таблица233[[#This Row],[Заказ (упаковок)
↓]],Таблица233[[#This Row],[Кратность заказа, упаковок]])&gt;0,"ошибка - неверное количество в заказе","")</f>
        <v/>
      </c>
    </row>
    <row r="155" spans="1:21" x14ac:dyDescent="0.3">
      <c r="A155" s="75"/>
      <c r="B155" s="76" t="s">
        <v>541</v>
      </c>
      <c r="C155" s="77" t="s">
        <v>26</v>
      </c>
      <c r="D155" s="78" t="s">
        <v>53</v>
      </c>
      <c r="E155" s="78" t="s">
        <v>528</v>
      </c>
      <c r="F155" s="79" t="s">
        <v>542</v>
      </c>
      <c r="G155" s="80" t="s">
        <v>56</v>
      </c>
      <c r="H155" s="81" t="s">
        <v>57</v>
      </c>
      <c r="I155" s="81">
        <v>40</v>
      </c>
      <c r="J155" s="82">
        <v>10</v>
      </c>
      <c r="K155" s="167">
        <v>3.1999999999999997</v>
      </c>
      <c r="L155" s="83">
        <v>80640</v>
      </c>
      <c r="M155" s="84" t="s">
        <v>58</v>
      </c>
      <c r="N155" s="85" t="s">
        <v>530</v>
      </c>
      <c r="O155" s="86" t="s">
        <v>543</v>
      </c>
      <c r="P155" s="86" t="s">
        <v>61</v>
      </c>
      <c r="Q155" s="87"/>
      <c r="R155" s="88">
        <f t="shared" si="3"/>
        <v>0</v>
      </c>
      <c r="S155" s="89" t="str">
        <f t="shared" ref="S155:S218" si="4">IF(Q155/I155=0,"-",Q155/I155)</f>
        <v>-</v>
      </c>
      <c r="T155" s="90" t="str">
        <f>IF($K$15=1,"",IF(AND(Таблица233[[#This Row],[Заказ (упаковок)
↓]]=0,$K$15*Таблица233[[#This Row],[Уп. в коробке]]&lt;5),0,ROUNDDOWN($K$15*Таблица233[[#This Row],[Уп. в коробке]],0)))</f>
        <v/>
      </c>
      <c r="U155" s="91" t="str">
        <f>IF(MOD(Таблица233[[#This Row],[Заказ (упаковок)
↓]],Таблица233[[#This Row],[Кратность заказа, упаковок]])&gt;0,"ошибка - неверное количество в заказе","")</f>
        <v/>
      </c>
    </row>
    <row r="156" spans="1:21" x14ac:dyDescent="0.3">
      <c r="A156" s="75"/>
      <c r="B156" s="76" t="s">
        <v>544</v>
      </c>
      <c r="C156" s="77" t="s">
        <v>26</v>
      </c>
      <c r="D156" s="78" t="s">
        <v>53</v>
      </c>
      <c r="E156" s="78" t="s">
        <v>528</v>
      </c>
      <c r="F156" s="79" t="s">
        <v>545</v>
      </c>
      <c r="G156" s="80" t="s">
        <v>56</v>
      </c>
      <c r="H156" s="81" t="s">
        <v>57</v>
      </c>
      <c r="I156" s="81">
        <v>40</v>
      </c>
      <c r="J156" s="82">
        <v>10</v>
      </c>
      <c r="K156" s="167">
        <v>3.1199999999999997</v>
      </c>
      <c r="L156" s="83">
        <v>80645</v>
      </c>
      <c r="M156" s="84" t="s">
        <v>58</v>
      </c>
      <c r="N156" s="85" t="s">
        <v>530</v>
      </c>
      <c r="O156" s="86" t="s">
        <v>546</v>
      </c>
      <c r="P156" s="86" t="s">
        <v>61</v>
      </c>
      <c r="Q156" s="87"/>
      <c r="R156" s="88">
        <f t="shared" ref="R156:R219" si="5">K156*Q156</f>
        <v>0</v>
      </c>
      <c r="S156" s="89" t="str">
        <f t="shared" si="4"/>
        <v>-</v>
      </c>
      <c r="T156" s="90" t="str">
        <f>IF($K$15=1,"",IF(AND(Таблица233[[#This Row],[Заказ (упаковок)
↓]]=0,$K$15*Таблица233[[#This Row],[Уп. в коробке]]&lt;5),0,ROUNDDOWN($K$15*Таблица233[[#This Row],[Уп. в коробке]],0)))</f>
        <v/>
      </c>
      <c r="U156" s="91" t="str">
        <f>IF(MOD(Таблица233[[#This Row],[Заказ (упаковок)
↓]],Таблица233[[#This Row],[Кратность заказа, упаковок]])&gt;0,"ошибка - неверное количество в заказе","")</f>
        <v/>
      </c>
    </row>
    <row r="157" spans="1:21" x14ac:dyDescent="0.3">
      <c r="A157" s="75"/>
      <c r="B157" s="76" t="s">
        <v>547</v>
      </c>
      <c r="C157" s="77" t="s">
        <v>26</v>
      </c>
      <c r="D157" s="78" t="s">
        <v>53</v>
      </c>
      <c r="E157" s="78" t="s">
        <v>528</v>
      </c>
      <c r="F157" s="79" t="s">
        <v>548</v>
      </c>
      <c r="G157" s="80" t="s">
        <v>56</v>
      </c>
      <c r="H157" s="81" t="s">
        <v>57</v>
      </c>
      <c r="I157" s="81">
        <v>40</v>
      </c>
      <c r="J157" s="82">
        <v>10</v>
      </c>
      <c r="K157" s="167">
        <v>3.1999999999999997</v>
      </c>
      <c r="L157" s="83">
        <v>80650</v>
      </c>
      <c r="M157" s="84" t="s">
        <v>58</v>
      </c>
      <c r="N157" s="85" t="s">
        <v>530</v>
      </c>
      <c r="O157" s="86" t="s">
        <v>549</v>
      </c>
      <c r="P157" s="86" t="s">
        <v>61</v>
      </c>
      <c r="Q157" s="87"/>
      <c r="R157" s="88">
        <f t="shared" si="5"/>
        <v>0</v>
      </c>
      <c r="S157" s="89" t="str">
        <f t="shared" si="4"/>
        <v>-</v>
      </c>
      <c r="T157" s="90" t="str">
        <f>IF($K$15=1,"",IF(AND(Таблица233[[#This Row],[Заказ (упаковок)
↓]]=0,$K$15*Таблица233[[#This Row],[Уп. в коробке]]&lt;5),0,ROUNDDOWN($K$15*Таблица233[[#This Row],[Уп. в коробке]],0)))</f>
        <v/>
      </c>
      <c r="U157" s="91" t="str">
        <f>IF(MOD(Таблица233[[#This Row],[Заказ (упаковок)
↓]],Таблица233[[#This Row],[Кратность заказа, упаковок]])&gt;0,"ошибка - неверное количество в заказе","")</f>
        <v/>
      </c>
    </row>
    <row r="158" spans="1:21" x14ac:dyDescent="0.3">
      <c r="A158" s="75"/>
      <c r="B158" s="76" t="s">
        <v>550</v>
      </c>
      <c r="C158" s="77" t="s">
        <v>26</v>
      </c>
      <c r="D158" s="78" t="s">
        <v>53</v>
      </c>
      <c r="E158" s="78" t="s">
        <v>528</v>
      </c>
      <c r="F158" s="79" t="s">
        <v>551</v>
      </c>
      <c r="G158" s="80" t="s">
        <v>56</v>
      </c>
      <c r="H158" s="81" t="s">
        <v>57</v>
      </c>
      <c r="I158" s="81">
        <v>40</v>
      </c>
      <c r="J158" s="82">
        <v>10</v>
      </c>
      <c r="K158" s="167">
        <v>3.57</v>
      </c>
      <c r="L158" s="83">
        <v>80655</v>
      </c>
      <c r="M158" s="84" t="s">
        <v>58</v>
      </c>
      <c r="N158" s="85" t="s">
        <v>530</v>
      </c>
      <c r="O158" s="86" t="s">
        <v>552</v>
      </c>
      <c r="P158" s="86" t="s">
        <v>61</v>
      </c>
      <c r="Q158" s="87"/>
      <c r="R158" s="88">
        <f t="shared" si="5"/>
        <v>0</v>
      </c>
      <c r="S158" s="89" t="str">
        <f t="shared" si="4"/>
        <v>-</v>
      </c>
      <c r="T158" s="90" t="str">
        <f>IF($K$15=1,"",IF(AND(Таблица233[[#This Row],[Заказ (упаковок)
↓]]=0,$K$15*Таблица233[[#This Row],[Уп. в коробке]]&lt;5),0,ROUNDDOWN($K$15*Таблица233[[#This Row],[Уп. в коробке]],0)))</f>
        <v/>
      </c>
      <c r="U158" s="91" t="str">
        <f>IF(MOD(Таблица233[[#This Row],[Заказ (упаковок)
↓]],Таблица233[[#This Row],[Кратность заказа, упаковок]])&gt;0,"ошибка - неверное количество в заказе","")</f>
        <v/>
      </c>
    </row>
    <row r="159" spans="1:21" x14ac:dyDescent="0.3">
      <c r="A159" s="75"/>
      <c r="B159" s="76" t="s">
        <v>553</v>
      </c>
      <c r="C159" s="77" t="s">
        <v>26</v>
      </c>
      <c r="D159" s="78" t="s">
        <v>53</v>
      </c>
      <c r="E159" s="78" t="s">
        <v>528</v>
      </c>
      <c r="F159" s="79" t="s">
        <v>554</v>
      </c>
      <c r="G159" s="80" t="s">
        <v>56</v>
      </c>
      <c r="H159" s="81" t="s">
        <v>57</v>
      </c>
      <c r="I159" s="81">
        <v>40</v>
      </c>
      <c r="J159" s="82">
        <v>10</v>
      </c>
      <c r="K159" s="167">
        <v>3.26</v>
      </c>
      <c r="L159" s="83">
        <v>80660</v>
      </c>
      <c r="M159" s="84" t="s">
        <v>58</v>
      </c>
      <c r="N159" s="85" t="s">
        <v>530</v>
      </c>
      <c r="O159" s="86" t="s">
        <v>555</v>
      </c>
      <c r="P159" s="86" t="s">
        <v>61</v>
      </c>
      <c r="Q159" s="87"/>
      <c r="R159" s="88">
        <f t="shared" si="5"/>
        <v>0</v>
      </c>
      <c r="S159" s="89" t="str">
        <f t="shared" si="4"/>
        <v>-</v>
      </c>
      <c r="T159" s="90" t="str">
        <f>IF($K$15=1,"",IF(AND(Таблица233[[#This Row],[Заказ (упаковок)
↓]]=0,$K$15*Таблица233[[#This Row],[Уп. в коробке]]&lt;5),0,ROUNDDOWN($K$15*Таблица233[[#This Row],[Уп. в коробке]],0)))</f>
        <v/>
      </c>
      <c r="U159" s="91" t="str">
        <f>IF(MOD(Таблица233[[#This Row],[Заказ (упаковок)
↓]],Таблица233[[#This Row],[Кратность заказа, упаковок]])&gt;0,"ошибка - неверное количество в заказе","")</f>
        <v/>
      </c>
    </row>
    <row r="160" spans="1:21" x14ac:dyDescent="0.3">
      <c r="A160" s="75"/>
      <c r="B160" s="76" t="s">
        <v>556</v>
      </c>
      <c r="C160" s="77" t="s">
        <v>26</v>
      </c>
      <c r="D160" s="78" t="s">
        <v>53</v>
      </c>
      <c r="E160" s="78" t="s">
        <v>528</v>
      </c>
      <c r="F160" s="79" t="s">
        <v>557</v>
      </c>
      <c r="G160" s="80" t="s">
        <v>340</v>
      </c>
      <c r="H160" s="81" t="s">
        <v>57</v>
      </c>
      <c r="I160" s="81">
        <v>40</v>
      </c>
      <c r="J160" s="82">
        <v>10</v>
      </c>
      <c r="K160" s="167">
        <v>3.9899999999999998</v>
      </c>
      <c r="L160" s="83">
        <v>80665</v>
      </c>
      <c r="M160" s="84" t="s">
        <v>58</v>
      </c>
      <c r="N160" s="85" t="s">
        <v>530</v>
      </c>
      <c r="O160" s="86" t="s">
        <v>558</v>
      </c>
      <c r="P160" s="86" t="s">
        <v>61</v>
      </c>
      <c r="Q160" s="87"/>
      <c r="R160" s="88">
        <f t="shared" si="5"/>
        <v>0</v>
      </c>
      <c r="S160" s="89" t="str">
        <f t="shared" si="4"/>
        <v>-</v>
      </c>
      <c r="T160" s="90" t="str">
        <f>IF($K$15=1,"",IF(AND(Таблица233[[#This Row],[Заказ (упаковок)
↓]]=0,$K$15*Таблица233[[#This Row],[Уп. в коробке]]&lt;5),0,ROUNDDOWN($K$15*Таблица233[[#This Row],[Уп. в коробке]],0)))</f>
        <v/>
      </c>
      <c r="U160" s="91" t="str">
        <f>IF(MOD(Таблица233[[#This Row],[Заказ (упаковок)
↓]],Таблица233[[#This Row],[Кратность заказа, упаковок]])&gt;0,"ошибка - неверное количество в заказе","")</f>
        <v/>
      </c>
    </row>
    <row r="161" spans="1:21" x14ac:dyDescent="0.3">
      <c r="A161" s="75"/>
      <c r="B161" s="76" t="s">
        <v>559</v>
      </c>
      <c r="C161" s="77" t="s">
        <v>26</v>
      </c>
      <c r="D161" s="78" t="s">
        <v>53</v>
      </c>
      <c r="E161" s="78" t="s">
        <v>560</v>
      </c>
      <c r="F161" s="79" t="s">
        <v>561</v>
      </c>
      <c r="G161" s="80" t="s">
        <v>56</v>
      </c>
      <c r="H161" s="81" t="s">
        <v>57</v>
      </c>
      <c r="I161" s="81">
        <v>40</v>
      </c>
      <c r="J161" s="82">
        <v>10</v>
      </c>
      <c r="K161" s="167">
        <v>2.9699999999999998</v>
      </c>
      <c r="L161" s="83" t="s">
        <v>562</v>
      </c>
      <c r="M161" s="84" t="s">
        <v>58</v>
      </c>
      <c r="N161" s="85" t="s">
        <v>563</v>
      </c>
      <c r="O161" s="86" t="s">
        <v>564</v>
      </c>
      <c r="P161" s="86" t="s">
        <v>61</v>
      </c>
      <c r="Q161" s="87"/>
      <c r="R161" s="88">
        <f t="shared" si="5"/>
        <v>0</v>
      </c>
      <c r="S161" s="89" t="str">
        <f t="shared" si="4"/>
        <v>-</v>
      </c>
      <c r="T161" s="90" t="str">
        <f>IF($K$15=1,"",IF(AND(Таблица233[[#This Row],[Заказ (упаковок)
↓]]=0,$K$15*Таблица233[[#This Row],[Уп. в коробке]]&lt;5),0,ROUNDDOWN($K$15*Таблица233[[#This Row],[Уп. в коробке]],0)))</f>
        <v/>
      </c>
      <c r="U161" s="91" t="str">
        <f>IF(MOD(Таблица233[[#This Row],[Заказ (упаковок)
↓]],Таблица233[[#This Row],[Кратность заказа, упаковок]])&gt;0,"ошибка - неверное количество в заказе","")</f>
        <v/>
      </c>
    </row>
    <row r="162" spans="1:21" x14ac:dyDescent="0.3">
      <c r="A162" s="75"/>
      <c r="B162" s="76" t="s">
        <v>565</v>
      </c>
      <c r="C162" s="77" t="s">
        <v>26</v>
      </c>
      <c r="D162" s="78" t="s">
        <v>53</v>
      </c>
      <c r="E162" s="78" t="s">
        <v>560</v>
      </c>
      <c r="F162" s="79" t="s">
        <v>566</v>
      </c>
      <c r="G162" s="80" t="s">
        <v>56</v>
      </c>
      <c r="H162" s="81" t="s">
        <v>57</v>
      </c>
      <c r="I162" s="81">
        <v>40</v>
      </c>
      <c r="J162" s="82">
        <v>10</v>
      </c>
      <c r="K162" s="167">
        <v>3.42</v>
      </c>
      <c r="L162" s="83" t="s">
        <v>567</v>
      </c>
      <c r="M162" s="84" t="s">
        <v>58</v>
      </c>
      <c r="N162" s="85" t="s">
        <v>563</v>
      </c>
      <c r="O162" s="86" t="s">
        <v>568</v>
      </c>
      <c r="P162" s="86" t="s">
        <v>61</v>
      </c>
      <c r="Q162" s="87"/>
      <c r="R162" s="88">
        <f t="shared" si="5"/>
        <v>0</v>
      </c>
      <c r="S162" s="89" t="str">
        <f t="shared" si="4"/>
        <v>-</v>
      </c>
      <c r="T162" s="90" t="str">
        <f>IF($K$15=1,"",IF(AND(Таблица233[[#This Row],[Заказ (упаковок)
↓]]=0,$K$15*Таблица233[[#This Row],[Уп. в коробке]]&lt;5),0,ROUNDDOWN($K$15*Таблица233[[#This Row],[Уп. в коробке]],0)))</f>
        <v/>
      </c>
      <c r="U162" s="91" t="str">
        <f>IF(MOD(Таблица233[[#This Row],[Заказ (упаковок)
↓]],Таблица233[[#This Row],[Кратность заказа, упаковок]])&gt;0,"ошибка - неверное количество в заказе","")</f>
        <v/>
      </c>
    </row>
    <row r="163" spans="1:21" x14ac:dyDescent="0.3">
      <c r="A163" s="75"/>
      <c r="B163" s="76" t="s">
        <v>569</v>
      </c>
      <c r="C163" s="77" t="s">
        <v>26</v>
      </c>
      <c r="D163" s="78" t="s">
        <v>53</v>
      </c>
      <c r="E163" s="78" t="s">
        <v>560</v>
      </c>
      <c r="F163" s="79" t="s">
        <v>570</v>
      </c>
      <c r="G163" s="80" t="s">
        <v>56</v>
      </c>
      <c r="H163" s="81" t="s">
        <v>57</v>
      </c>
      <c r="I163" s="81">
        <v>40</v>
      </c>
      <c r="J163" s="82">
        <v>10</v>
      </c>
      <c r="K163" s="167">
        <v>3.42</v>
      </c>
      <c r="L163" s="83" t="s">
        <v>571</v>
      </c>
      <c r="M163" s="84" t="s">
        <v>58</v>
      </c>
      <c r="N163" s="85" t="s">
        <v>563</v>
      </c>
      <c r="O163" s="86" t="s">
        <v>572</v>
      </c>
      <c r="P163" s="86" t="s">
        <v>61</v>
      </c>
      <c r="Q163" s="87"/>
      <c r="R163" s="88">
        <f t="shared" si="5"/>
        <v>0</v>
      </c>
      <c r="S163" s="89" t="str">
        <f t="shared" si="4"/>
        <v>-</v>
      </c>
      <c r="T163" s="90" t="str">
        <f>IF($K$15=1,"",IF(AND(Таблица233[[#This Row],[Заказ (упаковок)
↓]]=0,$K$15*Таблица233[[#This Row],[Уп. в коробке]]&lt;5),0,ROUNDDOWN($K$15*Таблица233[[#This Row],[Уп. в коробке]],0)))</f>
        <v/>
      </c>
      <c r="U163" s="91" t="str">
        <f>IF(MOD(Таблица233[[#This Row],[Заказ (упаковок)
↓]],Таблица233[[#This Row],[Кратность заказа, упаковок]])&gt;0,"ошибка - неверное количество в заказе","")</f>
        <v/>
      </c>
    </row>
    <row r="164" spans="1:21" x14ac:dyDescent="0.3">
      <c r="A164" s="75"/>
      <c r="B164" s="76" t="s">
        <v>573</v>
      </c>
      <c r="C164" s="77" t="s">
        <v>26</v>
      </c>
      <c r="D164" s="78" t="s">
        <v>53</v>
      </c>
      <c r="E164" s="78" t="s">
        <v>560</v>
      </c>
      <c r="F164" s="79" t="s">
        <v>574</v>
      </c>
      <c r="G164" s="80" t="s">
        <v>56</v>
      </c>
      <c r="H164" s="81" t="s">
        <v>57</v>
      </c>
      <c r="I164" s="81">
        <v>40</v>
      </c>
      <c r="J164" s="82">
        <v>10</v>
      </c>
      <c r="K164" s="167">
        <v>3.1199999999999997</v>
      </c>
      <c r="L164" s="83" t="s">
        <v>575</v>
      </c>
      <c r="M164" s="84" t="s">
        <v>58</v>
      </c>
      <c r="N164" s="85" t="s">
        <v>563</v>
      </c>
      <c r="O164" s="86" t="s">
        <v>576</v>
      </c>
      <c r="P164" s="86" t="s">
        <v>61</v>
      </c>
      <c r="Q164" s="87"/>
      <c r="R164" s="88">
        <f t="shared" si="5"/>
        <v>0</v>
      </c>
      <c r="S164" s="89" t="str">
        <f t="shared" si="4"/>
        <v>-</v>
      </c>
      <c r="T164" s="90" t="str">
        <f>IF($K$15=1,"",IF(AND(Таблица233[[#This Row],[Заказ (упаковок)
↓]]=0,$K$15*Таблица233[[#This Row],[Уп. в коробке]]&lt;5),0,ROUNDDOWN($K$15*Таблица233[[#This Row],[Уп. в коробке]],0)))</f>
        <v/>
      </c>
      <c r="U164" s="91" t="str">
        <f>IF(MOD(Таблица233[[#This Row],[Заказ (упаковок)
↓]],Таблица233[[#This Row],[Кратность заказа, упаковок]])&gt;0,"ошибка - неверное количество в заказе","")</f>
        <v/>
      </c>
    </row>
    <row r="165" spans="1:21" x14ac:dyDescent="0.3">
      <c r="A165" s="75"/>
      <c r="B165" s="76" t="s">
        <v>577</v>
      </c>
      <c r="C165" s="77" t="s">
        <v>26</v>
      </c>
      <c r="D165" s="78" t="s">
        <v>53</v>
      </c>
      <c r="E165" s="78" t="s">
        <v>560</v>
      </c>
      <c r="F165" s="79" t="s">
        <v>578</v>
      </c>
      <c r="G165" s="80" t="s">
        <v>56</v>
      </c>
      <c r="H165" s="81" t="s">
        <v>57</v>
      </c>
      <c r="I165" s="81">
        <v>40</v>
      </c>
      <c r="J165" s="82">
        <v>10</v>
      </c>
      <c r="K165" s="167">
        <v>2.6799999999999997</v>
      </c>
      <c r="L165" s="83" t="s">
        <v>579</v>
      </c>
      <c r="M165" s="84" t="s">
        <v>58</v>
      </c>
      <c r="N165" s="85" t="s">
        <v>563</v>
      </c>
      <c r="O165" s="86" t="s">
        <v>580</v>
      </c>
      <c r="P165" s="86" t="s">
        <v>61</v>
      </c>
      <c r="Q165" s="87"/>
      <c r="R165" s="88">
        <f t="shared" si="5"/>
        <v>0</v>
      </c>
      <c r="S165" s="89" t="str">
        <f t="shared" si="4"/>
        <v>-</v>
      </c>
      <c r="T165" s="90" t="str">
        <f>IF($K$15=1,"",IF(AND(Таблица233[[#This Row],[Заказ (упаковок)
↓]]=0,$K$15*Таблица233[[#This Row],[Уп. в коробке]]&lt;5),0,ROUNDDOWN($K$15*Таблица233[[#This Row],[Уп. в коробке]],0)))</f>
        <v/>
      </c>
      <c r="U165" s="91" t="str">
        <f>IF(MOD(Таблица233[[#This Row],[Заказ (упаковок)
↓]],Таблица233[[#This Row],[Кратность заказа, упаковок]])&gt;0,"ошибка - неверное количество в заказе","")</f>
        <v/>
      </c>
    </row>
    <row r="166" spans="1:21" x14ac:dyDescent="0.3">
      <c r="A166" s="75"/>
      <c r="B166" s="76" t="s">
        <v>581</v>
      </c>
      <c r="C166" s="77" t="s">
        <v>26</v>
      </c>
      <c r="D166" s="78" t="s">
        <v>53</v>
      </c>
      <c r="E166" s="78" t="s">
        <v>560</v>
      </c>
      <c r="F166" s="79" t="s">
        <v>582</v>
      </c>
      <c r="G166" s="80" t="s">
        <v>56</v>
      </c>
      <c r="H166" s="81" t="s">
        <v>57</v>
      </c>
      <c r="I166" s="81">
        <v>40</v>
      </c>
      <c r="J166" s="82">
        <v>10</v>
      </c>
      <c r="K166" s="167">
        <v>3.57</v>
      </c>
      <c r="L166" s="83" t="s">
        <v>583</v>
      </c>
      <c r="M166" s="84" t="s">
        <v>58</v>
      </c>
      <c r="N166" s="85" t="s">
        <v>563</v>
      </c>
      <c r="O166" s="86" t="s">
        <v>584</v>
      </c>
      <c r="P166" s="86" t="s">
        <v>61</v>
      </c>
      <c r="Q166" s="87"/>
      <c r="R166" s="88">
        <f t="shared" si="5"/>
        <v>0</v>
      </c>
      <c r="S166" s="89" t="str">
        <f t="shared" si="4"/>
        <v>-</v>
      </c>
      <c r="T166" s="90" t="str">
        <f>IF($K$15=1,"",IF(AND(Таблица233[[#This Row],[Заказ (упаковок)
↓]]=0,$K$15*Таблица233[[#This Row],[Уп. в коробке]]&lt;5),0,ROUNDDOWN($K$15*Таблица233[[#This Row],[Уп. в коробке]],0)))</f>
        <v/>
      </c>
      <c r="U166" s="91" t="str">
        <f>IF(MOD(Таблица233[[#This Row],[Заказ (упаковок)
↓]],Таблица233[[#This Row],[Кратность заказа, упаковок]])&gt;0,"ошибка - неверное количество в заказе","")</f>
        <v/>
      </c>
    </row>
    <row r="167" spans="1:21" x14ac:dyDescent="0.3">
      <c r="A167" s="75"/>
      <c r="B167" s="76" t="s">
        <v>585</v>
      </c>
      <c r="C167" s="77" t="s">
        <v>26</v>
      </c>
      <c r="D167" s="78" t="s">
        <v>53</v>
      </c>
      <c r="E167" s="78" t="s">
        <v>560</v>
      </c>
      <c r="F167" s="79" t="s">
        <v>586</v>
      </c>
      <c r="G167" s="80" t="s">
        <v>56</v>
      </c>
      <c r="H167" s="81" t="s">
        <v>57</v>
      </c>
      <c r="I167" s="81">
        <v>40</v>
      </c>
      <c r="J167" s="82">
        <v>10</v>
      </c>
      <c r="K167" s="167">
        <v>2.9699999999999998</v>
      </c>
      <c r="L167" s="83" t="s">
        <v>587</v>
      </c>
      <c r="M167" s="84" t="s">
        <v>58</v>
      </c>
      <c r="N167" s="85" t="s">
        <v>563</v>
      </c>
      <c r="O167" s="86" t="s">
        <v>588</v>
      </c>
      <c r="P167" s="86" t="s">
        <v>61</v>
      </c>
      <c r="Q167" s="87"/>
      <c r="R167" s="88">
        <f t="shared" si="5"/>
        <v>0</v>
      </c>
      <c r="S167" s="89" t="str">
        <f t="shared" si="4"/>
        <v>-</v>
      </c>
      <c r="T167" s="90" t="str">
        <f>IF($K$15=1,"",IF(AND(Таблица233[[#This Row],[Заказ (упаковок)
↓]]=0,$K$15*Таблица233[[#This Row],[Уп. в коробке]]&lt;5),0,ROUNDDOWN($K$15*Таблица233[[#This Row],[Уп. в коробке]],0)))</f>
        <v/>
      </c>
      <c r="U167" s="91" t="str">
        <f>IF(MOD(Таблица233[[#This Row],[Заказ (упаковок)
↓]],Таблица233[[#This Row],[Кратность заказа, упаковок]])&gt;0,"ошибка - неверное количество в заказе","")</f>
        <v/>
      </c>
    </row>
    <row r="168" spans="1:21" x14ac:dyDescent="0.3">
      <c r="A168" s="75"/>
      <c r="B168" s="76" t="s">
        <v>589</v>
      </c>
      <c r="C168" s="77" t="s">
        <v>26</v>
      </c>
      <c r="D168" s="78" t="s">
        <v>53</v>
      </c>
      <c r="E168" s="78" t="s">
        <v>560</v>
      </c>
      <c r="F168" s="79" t="s">
        <v>590</v>
      </c>
      <c r="G168" s="80" t="s">
        <v>56</v>
      </c>
      <c r="H168" s="81" t="s">
        <v>57</v>
      </c>
      <c r="I168" s="81">
        <v>40</v>
      </c>
      <c r="J168" s="82">
        <v>10</v>
      </c>
      <c r="K168" s="167">
        <v>3.57</v>
      </c>
      <c r="L168" s="83" t="s">
        <v>591</v>
      </c>
      <c r="M168" s="84" t="s">
        <v>58</v>
      </c>
      <c r="N168" s="85" t="s">
        <v>563</v>
      </c>
      <c r="O168" s="86" t="s">
        <v>592</v>
      </c>
      <c r="P168" s="86" t="s">
        <v>61</v>
      </c>
      <c r="Q168" s="87"/>
      <c r="R168" s="88">
        <f t="shared" si="5"/>
        <v>0</v>
      </c>
      <c r="S168" s="89" t="str">
        <f t="shared" si="4"/>
        <v>-</v>
      </c>
      <c r="T168" s="90" t="str">
        <f>IF($K$15=1,"",IF(AND(Таблица233[[#This Row],[Заказ (упаковок)
↓]]=0,$K$15*Таблица233[[#This Row],[Уп. в коробке]]&lt;5),0,ROUNDDOWN($K$15*Таблица233[[#This Row],[Уп. в коробке]],0)))</f>
        <v/>
      </c>
      <c r="U168" s="91" t="str">
        <f>IF(MOD(Таблица233[[#This Row],[Заказ (упаковок)
↓]],Таблица233[[#This Row],[Кратность заказа, упаковок]])&gt;0,"ошибка - неверное количество в заказе","")</f>
        <v/>
      </c>
    </row>
    <row r="169" spans="1:21" x14ac:dyDescent="0.3">
      <c r="A169" s="75"/>
      <c r="B169" s="76" t="s">
        <v>593</v>
      </c>
      <c r="C169" s="77" t="s">
        <v>26</v>
      </c>
      <c r="D169" s="78" t="s">
        <v>53</v>
      </c>
      <c r="E169" s="78" t="s">
        <v>560</v>
      </c>
      <c r="F169" s="79" t="s">
        <v>594</v>
      </c>
      <c r="G169" s="80" t="s">
        <v>56</v>
      </c>
      <c r="H169" s="81" t="s">
        <v>57</v>
      </c>
      <c r="I169" s="81">
        <v>40</v>
      </c>
      <c r="J169" s="82">
        <v>10</v>
      </c>
      <c r="K169" s="167">
        <v>3.57</v>
      </c>
      <c r="L169" s="83" t="s">
        <v>595</v>
      </c>
      <c r="M169" s="84" t="s">
        <v>58</v>
      </c>
      <c r="N169" s="85" t="s">
        <v>563</v>
      </c>
      <c r="O169" s="86" t="s">
        <v>596</v>
      </c>
      <c r="P169" s="86" t="s">
        <v>61</v>
      </c>
      <c r="Q169" s="87"/>
      <c r="R169" s="88">
        <f t="shared" si="5"/>
        <v>0</v>
      </c>
      <c r="S169" s="89" t="str">
        <f t="shared" si="4"/>
        <v>-</v>
      </c>
      <c r="T169" s="90" t="str">
        <f>IF($K$15=1,"",IF(AND(Таблица233[[#This Row],[Заказ (упаковок)
↓]]=0,$K$15*Таблица233[[#This Row],[Уп. в коробке]]&lt;5),0,ROUNDDOWN($K$15*Таблица233[[#This Row],[Уп. в коробке]],0)))</f>
        <v/>
      </c>
      <c r="U169" s="91" t="str">
        <f>IF(MOD(Таблица233[[#This Row],[Заказ (упаковок)
↓]],Таблица233[[#This Row],[Кратность заказа, упаковок]])&gt;0,"ошибка - неверное количество в заказе","")</f>
        <v/>
      </c>
    </row>
    <row r="170" spans="1:21" x14ac:dyDescent="0.3">
      <c r="A170" s="75"/>
      <c r="B170" s="76" t="s">
        <v>597</v>
      </c>
      <c r="C170" s="77" t="s">
        <v>26</v>
      </c>
      <c r="D170" s="78" t="s">
        <v>53</v>
      </c>
      <c r="E170" s="78" t="s">
        <v>560</v>
      </c>
      <c r="F170" s="79" t="s">
        <v>598</v>
      </c>
      <c r="G170" s="80" t="s">
        <v>340</v>
      </c>
      <c r="H170" s="81" t="s">
        <v>57</v>
      </c>
      <c r="I170" s="81">
        <v>40</v>
      </c>
      <c r="J170" s="82">
        <v>10</v>
      </c>
      <c r="K170" s="167">
        <v>3.25</v>
      </c>
      <c r="L170" s="83" t="s">
        <v>599</v>
      </c>
      <c r="M170" s="84" t="s">
        <v>58</v>
      </c>
      <c r="N170" s="85" t="s">
        <v>563</v>
      </c>
      <c r="O170" s="86" t="s">
        <v>600</v>
      </c>
      <c r="P170" s="86" t="s">
        <v>61</v>
      </c>
      <c r="Q170" s="87"/>
      <c r="R170" s="88">
        <f t="shared" si="5"/>
        <v>0</v>
      </c>
      <c r="S170" s="89" t="str">
        <f t="shared" si="4"/>
        <v>-</v>
      </c>
      <c r="T170" s="90" t="str">
        <f>IF($K$15=1,"",IF(AND(Таблица233[[#This Row],[Заказ (упаковок)
↓]]=0,$K$15*Таблица233[[#This Row],[Уп. в коробке]]&lt;5),0,ROUNDDOWN($K$15*Таблица233[[#This Row],[Уп. в коробке]],0)))</f>
        <v/>
      </c>
      <c r="U170" s="91" t="str">
        <f>IF(MOD(Таблица233[[#This Row],[Заказ (упаковок)
↓]],Таблица233[[#This Row],[Кратность заказа, упаковок]])&gt;0,"ошибка - неверное количество в заказе","")</f>
        <v/>
      </c>
    </row>
    <row r="171" spans="1:21" x14ac:dyDescent="0.3">
      <c r="A171" s="75"/>
      <c r="B171" s="76" t="s">
        <v>601</v>
      </c>
      <c r="C171" s="77" t="s">
        <v>26</v>
      </c>
      <c r="D171" s="78" t="s">
        <v>53</v>
      </c>
      <c r="E171" s="78" t="s">
        <v>560</v>
      </c>
      <c r="F171" s="79" t="s">
        <v>602</v>
      </c>
      <c r="G171" s="80" t="s">
        <v>603</v>
      </c>
      <c r="H171" s="81" t="s">
        <v>57</v>
      </c>
      <c r="I171" s="81">
        <v>40</v>
      </c>
      <c r="J171" s="82">
        <v>10</v>
      </c>
      <c r="K171" s="167">
        <v>6.12</v>
      </c>
      <c r="L171" s="83" t="s">
        <v>604</v>
      </c>
      <c r="M171" s="84" t="s">
        <v>58</v>
      </c>
      <c r="N171" s="85" t="s">
        <v>563</v>
      </c>
      <c r="O171" s="86" t="s">
        <v>605</v>
      </c>
      <c r="P171" s="86" t="s">
        <v>61</v>
      </c>
      <c r="Q171" s="87"/>
      <c r="R171" s="88">
        <f t="shared" si="5"/>
        <v>0</v>
      </c>
      <c r="S171" s="89" t="str">
        <f t="shared" si="4"/>
        <v>-</v>
      </c>
      <c r="T171" s="90" t="str">
        <f>IF($K$15=1,"",IF(AND(Таблица233[[#This Row],[Заказ (упаковок)
↓]]=0,$K$15*Таблица233[[#This Row],[Уп. в коробке]]&lt;5),0,ROUNDDOWN($K$15*Таблица233[[#This Row],[Уп. в коробке]],0)))</f>
        <v/>
      </c>
      <c r="U171" s="91" t="str">
        <f>IF(MOD(Таблица233[[#This Row],[Заказ (упаковок)
↓]],Таблица233[[#This Row],[Кратность заказа, упаковок]])&gt;0,"ошибка - неверное количество в заказе","")</f>
        <v/>
      </c>
    </row>
    <row r="172" spans="1:21" x14ac:dyDescent="0.3">
      <c r="A172" s="75"/>
      <c r="B172" s="76" t="s">
        <v>606</v>
      </c>
      <c r="C172" s="77" t="s">
        <v>26</v>
      </c>
      <c r="D172" s="78" t="s">
        <v>53</v>
      </c>
      <c r="E172" s="78" t="s">
        <v>560</v>
      </c>
      <c r="F172" s="79" t="s">
        <v>607</v>
      </c>
      <c r="G172" s="80" t="s">
        <v>56</v>
      </c>
      <c r="H172" s="81" t="s">
        <v>57</v>
      </c>
      <c r="I172" s="81">
        <v>40</v>
      </c>
      <c r="J172" s="82">
        <v>10</v>
      </c>
      <c r="K172" s="167">
        <v>2.6799999999999997</v>
      </c>
      <c r="L172" s="83" t="s">
        <v>608</v>
      </c>
      <c r="M172" s="84" t="s">
        <v>58</v>
      </c>
      <c r="N172" s="85" t="s">
        <v>563</v>
      </c>
      <c r="O172" s="86" t="s">
        <v>609</v>
      </c>
      <c r="P172" s="86" t="s">
        <v>61</v>
      </c>
      <c r="Q172" s="87"/>
      <c r="R172" s="88">
        <f t="shared" si="5"/>
        <v>0</v>
      </c>
      <c r="S172" s="89" t="str">
        <f t="shared" si="4"/>
        <v>-</v>
      </c>
      <c r="T172" s="90" t="str">
        <f>IF($K$15=1,"",IF(AND(Таблица233[[#This Row],[Заказ (упаковок)
↓]]=0,$K$15*Таблица233[[#This Row],[Уп. в коробке]]&lt;5),0,ROUNDDOWN($K$15*Таблица233[[#This Row],[Уп. в коробке]],0)))</f>
        <v/>
      </c>
      <c r="U172" s="91" t="str">
        <f>IF(MOD(Таблица233[[#This Row],[Заказ (упаковок)
↓]],Таблица233[[#This Row],[Кратность заказа, упаковок]])&gt;0,"ошибка - неверное количество в заказе","")</f>
        <v/>
      </c>
    </row>
    <row r="173" spans="1:21" x14ac:dyDescent="0.3">
      <c r="A173" s="75"/>
      <c r="B173" s="76" t="s">
        <v>610</v>
      </c>
      <c r="C173" s="77" t="s">
        <v>26</v>
      </c>
      <c r="D173" s="78" t="s">
        <v>53</v>
      </c>
      <c r="E173" s="78" t="s">
        <v>560</v>
      </c>
      <c r="F173" s="79" t="s">
        <v>611</v>
      </c>
      <c r="G173" s="80" t="s">
        <v>340</v>
      </c>
      <c r="H173" s="81" t="s">
        <v>57</v>
      </c>
      <c r="I173" s="81">
        <v>40</v>
      </c>
      <c r="J173" s="82">
        <v>10</v>
      </c>
      <c r="K173" s="167">
        <v>5.05</v>
      </c>
      <c r="L173" s="83" t="s">
        <v>612</v>
      </c>
      <c r="M173" s="84" t="s">
        <v>58</v>
      </c>
      <c r="N173" s="85" t="s">
        <v>563</v>
      </c>
      <c r="O173" s="86" t="s">
        <v>613</v>
      </c>
      <c r="P173" s="86" t="s">
        <v>61</v>
      </c>
      <c r="Q173" s="87"/>
      <c r="R173" s="88">
        <f t="shared" si="5"/>
        <v>0</v>
      </c>
      <c r="S173" s="89" t="str">
        <f t="shared" si="4"/>
        <v>-</v>
      </c>
      <c r="T173" s="90" t="str">
        <f>IF($K$15=1,"",IF(AND(Таблица233[[#This Row],[Заказ (упаковок)
↓]]=0,$K$15*Таблица233[[#This Row],[Уп. в коробке]]&lt;5),0,ROUNDDOWN($K$15*Таблица233[[#This Row],[Уп. в коробке]],0)))</f>
        <v/>
      </c>
      <c r="U173" s="91" t="str">
        <f>IF(MOD(Таблица233[[#This Row],[Заказ (упаковок)
↓]],Таблица233[[#This Row],[Кратность заказа, упаковок]])&gt;0,"ошибка - неверное количество в заказе","")</f>
        <v/>
      </c>
    </row>
    <row r="174" spans="1:21" x14ac:dyDescent="0.3">
      <c r="A174" s="75"/>
      <c r="B174" s="76" t="s">
        <v>614</v>
      </c>
      <c r="C174" s="77" t="s">
        <v>26</v>
      </c>
      <c r="D174" s="78" t="s">
        <v>53</v>
      </c>
      <c r="E174" s="78" t="s">
        <v>560</v>
      </c>
      <c r="F174" s="79" t="s">
        <v>615</v>
      </c>
      <c r="G174" s="80" t="s">
        <v>56</v>
      </c>
      <c r="H174" s="81" t="s">
        <v>57</v>
      </c>
      <c r="I174" s="81">
        <v>40</v>
      </c>
      <c r="J174" s="82">
        <v>10</v>
      </c>
      <c r="K174" s="167">
        <v>2.6799999999999997</v>
      </c>
      <c r="L174" s="83" t="s">
        <v>616</v>
      </c>
      <c r="M174" s="84" t="s">
        <v>58</v>
      </c>
      <c r="N174" s="85" t="s">
        <v>563</v>
      </c>
      <c r="O174" s="86" t="s">
        <v>617</v>
      </c>
      <c r="P174" s="86" t="s">
        <v>61</v>
      </c>
      <c r="Q174" s="87"/>
      <c r="R174" s="88">
        <f t="shared" si="5"/>
        <v>0</v>
      </c>
      <c r="S174" s="89" t="str">
        <f t="shared" si="4"/>
        <v>-</v>
      </c>
      <c r="T174" s="90" t="str">
        <f>IF($K$15=1,"",IF(AND(Таблица233[[#This Row],[Заказ (упаковок)
↓]]=0,$K$15*Таблица233[[#This Row],[Уп. в коробке]]&lt;5),0,ROUNDDOWN($K$15*Таблица233[[#This Row],[Уп. в коробке]],0)))</f>
        <v/>
      </c>
      <c r="U174" s="91" t="str">
        <f>IF(MOD(Таблица233[[#This Row],[Заказ (упаковок)
↓]],Таблица233[[#This Row],[Кратность заказа, упаковок]])&gt;0,"ошибка - неверное количество в заказе","")</f>
        <v/>
      </c>
    </row>
    <row r="175" spans="1:21" x14ac:dyDescent="0.3">
      <c r="A175" s="75"/>
      <c r="B175" s="76" t="s">
        <v>618</v>
      </c>
      <c r="C175" s="77" t="s">
        <v>26</v>
      </c>
      <c r="D175" s="78" t="s">
        <v>53</v>
      </c>
      <c r="E175" s="78" t="s">
        <v>560</v>
      </c>
      <c r="F175" s="79" t="s">
        <v>619</v>
      </c>
      <c r="G175" s="80" t="s">
        <v>56</v>
      </c>
      <c r="H175" s="81" t="s">
        <v>57</v>
      </c>
      <c r="I175" s="81">
        <v>40</v>
      </c>
      <c r="J175" s="82">
        <v>10</v>
      </c>
      <c r="K175" s="167">
        <v>3.1999999999999997</v>
      </c>
      <c r="L175" s="83" t="s">
        <v>620</v>
      </c>
      <c r="M175" s="84" t="s">
        <v>58</v>
      </c>
      <c r="N175" s="85" t="s">
        <v>563</v>
      </c>
      <c r="O175" s="86" t="s">
        <v>621</v>
      </c>
      <c r="P175" s="86" t="s">
        <v>61</v>
      </c>
      <c r="Q175" s="87"/>
      <c r="R175" s="88">
        <f t="shared" si="5"/>
        <v>0</v>
      </c>
      <c r="S175" s="89" t="str">
        <f t="shared" si="4"/>
        <v>-</v>
      </c>
      <c r="T175" s="90" t="str">
        <f>IF($K$15=1,"",IF(AND(Таблица233[[#This Row],[Заказ (упаковок)
↓]]=0,$K$15*Таблица233[[#This Row],[Уп. в коробке]]&lt;5),0,ROUNDDOWN($K$15*Таблица233[[#This Row],[Уп. в коробке]],0)))</f>
        <v/>
      </c>
      <c r="U175" s="91" t="str">
        <f>IF(MOD(Таблица233[[#This Row],[Заказ (упаковок)
↓]],Таблица233[[#This Row],[Кратность заказа, упаковок]])&gt;0,"ошибка - неверное количество в заказе","")</f>
        <v/>
      </c>
    </row>
    <row r="176" spans="1:21" x14ac:dyDescent="0.3">
      <c r="A176" s="75"/>
      <c r="B176" s="76" t="s">
        <v>622</v>
      </c>
      <c r="C176" s="77" t="s">
        <v>26</v>
      </c>
      <c r="D176" s="78" t="s">
        <v>53</v>
      </c>
      <c r="E176" s="78" t="s">
        <v>560</v>
      </c>
      <c r="F176" s="79" t="s">
        <v>623</v>
      </c>
      <c r="G176" s="80" t="s">
        <v>56</v>
      </c>
      <c r="H176" s="81" t="s">
        <v>57</v>
      </c>
      <c r="I176" s="81">
        <v>40</v>
      </c>
      <c r="J176" s="82">
        <v>10</v>
      </c>
      <c r="K176" s="167">
        <v>2.8299999999999996</v>
      </c>
      <c r="L176" s="83" t="s">
        <v>624</v>
      </c>
      <c r="M176" s="84" t="s">
        <v>58</v>
      </c>
      <c r="N176" s="85" t="s">
        <v>563</v>
      </c>
      <c r="O176" s="86" t="s">
        <v>625</v>
      </c>
      <c r="P176" s="86" t="s">
        <v>61</v>
      </c>
      <c r="Q176" s="87"/>
      <c r="R176" s="88">
        <f t="shared" si="5"/>
        <v>0</v>
      </c>
      <c r="S176" s="89" t="str">
        <f t="shared" si="4"/>
        <v>-</v>
      </c>
      <c r="T176" s="90" t="str">
        <f>IF($K$15=1,"",IF(AND(Таблица233[[#This Row],[Заказ (упаковок)
↓]]=0,$K$15*Таблица233[[#This Row],[Уп. в коробке]]&lt;5),0,ROUNDDOWN($K$15*Таблица233[[#This Row],[Уп. в коробке]],0)))</f>
        <v/>
      </c>
      <c r="U176" s="91" t="str">
        <f>IF(MOD(Таблица233[[#This Row],[Заказ (упаковок)
↓]],Таблица233[[#This Row],[Кратность заказа, упаковок]])&gt;0,"ошибка - неверное количество в заказе","")</f>
        <v/>
      </c>
    </row>
    <row r="177" spans="1:21" x14ac:dyDescent="0.3">
      <c r="A177" s="75"/>
      <c r="B177" s="76" t="s">
        <v>626</v>
      </c>
      <c r="C177" s="77" t="s">
        <v>26</v>
      </c>
      <c r="D177" s="78" t="s">
        <v>53</v>
      </c>
      <c r="E177" s="78" t="s">
        <v>560</v>
      </c>
      <c r="F177" s="79" t="s">
        <v>627</v>
      </c>
      <c r="G177" s="80" t="s">
        <v>56</v>
      </c>
      <c r="H177" s="81" t="s">
        <v>57</v>
      </c>
      <c r="I177" s="81">
        <v>40</v>
      </c>
      <c r="J177" s="82">
        <v>10</v>
      </c>
      <c r="K177" s="167">
        <v>2.5199999999999996</v>
      </c>
      <c r="L177" s="83" t="s">
        <v>628</v>
      </c>
      <c r="M177" s="84" t="s">
        <v>58</v>
      </c>
      <c r="N177" s="85" t="s">
        <v>563</v>
      </c>
      <c r="O177" s="86" t="s">
        <v>629</v>
      </c>
      <c r="P177" s="86" t="s">
        <v>61</v>
      </c>
      <c r="Q177" s="87"/>
      <c r="R177" s="88">
        <f t="shared" si="5"/>
        <v>0</v>
      </c>
      <c r="S177" s="89" t="str">
        <f t="shared" si="4"/>
        <v>-</v>
      </c>
      <c r="T177" s="90" t="str">
        <f>IF($K$15=1,"",IF(AND(Таблица233[[#This Row],[Заказ (упаковок)
↓]]=0,$K$15*Таблица233[[#This Row],[Уп. в коробке]]&lt;5),0,ROUNDDOWN($K$15*Таблица233[[#This Row],[Уп. в коробке]],0)))</f>
        <v/>
      </c>
      <c r="U177" s="91" t="str">
        <f>IF(MOD(Таблица233[[#This Row],[Заказ (упаковок)
↓]],Таблица233[[#This Row],[Кратность заказа, упаковок]])&gt;0,"ошибка - неверное количество в заказе","")</f>
        <v/>
      </c>
    </row>
    <row r="178" spans="1:21" x14ac:dyDescent="0.3">
      <c r="A178" s="75"/>
      <c r="B178" s="76" t="s">
        <v>630</v>
      </c>
      <c r="C178" s="77" t="s">
        <v>26</v>
      </c>
      <c r="D178" s="78" t="s">
        <v>53</v>
      </c>
      <c r="E178" s="78" t="s">
        <v>560</v>
      </c>
      <c r="F178" s="79" t="s">
        <v>631</v>
      </c>
      <c r="G178" s="80" t="s">
        <v>56</v>
      </c>
      <c r="H178" s="81" t="s">
        <v>57</v>
      </c>
      <c r="I178" s="81">
        <v>40</v>
      </c>
      <c r="J178" s="82">
        <v>10</v>
      </c>
      <c r="K178" s="167">
        <v>2.8299999999999996</v>
      </c>
      <c r="L178" s="83" t="s">
        <v>632</v>
      </c>
      <c r="M178" s="84" t="s">
        <v>58</v>
      </c>
      <c r="N178" s="85" t="s">
        <v>563</v>
      </c>
      <c r="O178" s="86" t="s">
        <v>633</v>
      </c>
      <c r="P178" s="86" t="s">
        <v>61</v>
      </c>
      <c r="Q178" s="87"/>
      <c r="R178" s="88">
        <f t="shared" si="5"/>
        <v>0</v>
      </c>
      <c r="S178" s="89" t="str">
        <f t="shared" si="4"/>
        <v>-</v>
      </c>
      <c r="T178" s="90" t="str">
        <f>IF($K$15=1,"",IF(AND(Таблица233[[#This Row],[Заказ (упаковок)
↓]]=0,$K$15*Таблица233[[#This Row],[Уп. в коробке]]&lt;5),0,ROUNDDOWN($K$15*Таблица233[[#This Row],[Уп. в коробке]],0)))</f>
        <v/>
      </c>
      <c r="U178" s="91" t="str">
        <f>IF(MOD(Таблица233[[#This Row],[Заказ (упаковок)
↓]],Таблица233[[#This Row],[Кратность заказа, упаковок]])&gt;0,"ошибка - неверное количество в заказе","")</f>
        <v/>
      </c>
    </row>
    <row r="179" spans="1:21" x14ac:dyDescent="0.3">
      <c r="A179" s="75"/>
      <c r="B179" s="76" t="s">
        <v>634</v>
      </c>
      <c r="C179" s="77" t="s">
        <v>26</v>
      </c>
      <c r="D179" s="78" t="s">
        <v>53</v>
      </c>
      <c r="E179" s="78" t="s">
        <v>560</v>
      </c>
      <c r="F179" s="79" t="s">
        <v>635</v>
      </c>
      <c r="G179" s="80" t="s">
        <v>56</v>
      </c>
      <c r="H179" s="81" t="s">
        <v>57</v>
      </c>
      <c r="I179" s="81">
        <v>40</v>
      </c>
      <c r="J179" s="82">
        <v>10</v>
      </c>
      <c r="K179" s="167">
        <v>2.9699999999999998</v>
      </c>
      <c r="L179" s="83" t="s">
        <v>636</v>
      </c>
      <c r="M179" s="84" t="s">
        <v>58</v>
      </c>
      <c r="N179" s="85" t="s">
        <v>563</v>
      </c>
      <c r="O179" s="86" t="s">
        <v>637</v>
      </c>
      <c r="P179" s="86" t="s">
        <v>61</v>
      </c>
      <c r="Q179" s="87"/>
      <c r="R179" s="88">
        <f t="shared" si="5"/>
        <v>0</v>
      </c>
      <c r="S179" s="89" t="str">
        <f t="shared" si="4"/>
        <v>-</v>
      </c>
      <c r="T179" s="90" t="str">
        <f>IF($K$15=1,"",IF(AND(Таблица233[[#This Row],[Заказ (упаковок)
↓]]=0,$K$15*Таблица233[[#This Row],[Уп. в коробке]]&lt;5),0,ROUNDDOWN($K$15*Таблица233[[#This Row],[Уп. в коробке]],0)))</f>
        <v/>
      </c>
      <c r="U179" s="91" t="str">
        <f>IF(MOD(Таблица233[[#This Row],[Заказ (упаковок)
↓]],Таблица233[[#This Row],[Кратность заказа, упаковок]])&gt;0,"ошибка - неверное количество в заказе","")</f>
        <v/>
      </c>
    </row>
    <row r="180" spans="1:21" x14ac:dyDescent="0.3">
      <c r="A180" s="75"/>
      <c r="B180" s="76" t="s">
        <v>638</v>
      </c>
      <c r="C180" s="77" t="s">
        <v>26</v>
      </c>
      <c r="D180" s="78" t="s">
        <v>53</v>
      </c>
      <c r="E180" s="78" t="s">
        <v>560</v>
      </c>
      <c r="F180" s="79" t="s">
        <v>639</v>
      </c>
      <c r="G180" s="80" t="s">
        <v>56</v>
      </c>
      <c r="H180" s="81" t="s">
        <v>57</v>
      </c>
      <c r="I180" s="81">
        <v>40</v>
      </c>
      <c r="J180" s="82">
        <v>10</v>
      </c>
      <c r="K180" s="167">
        <v>2.5199999999999996</v>
      </c>
      <c r="L180" s="83" t="s">
        <v>640</v>
      </c>
      <c r="M180" s="84" t="s">
        <v>58</v>
      </c>
      <c r="N180" s="85" t="s">
        <v>563</v>
      </c>
      <c r="O180" s="86">
        <v>8719497266524</v>
      </c>
      <c r="P180" s="86" t="s">
        <v>61</v>
      </c>
      <c r="Q180" s="87"/>
      <c r="R180" s="88">
        <f t="shared" si="5"/>
        <v>0</v>
      </c>
      <c r="S180" s="89" t="str">
        <f t="shared" si="4"/>
        <v>-</v>
      </c>
      <c r="T180" s="90" t="str">
        <f>IF($K$15=1,"",IF(AND(Таблица233[[#This Row],[Заказ (упаковок)
↓]]=0,$K$15*Таблица233[[#This Row],[Уп. в коробке]]&lt;5),0,ROUNDDOWN($K$15*Таблица233[[#This Row],[Уп. в коробке]],0)))</f>
        <v/>
      </c>
      <c r="U180" s="91" t="str">
        <f>IF(MOD(Таблица233[[#This Row],[Заказ (упаковок)
↓]],Таблица233[[#This Row],[Кратность заказа, упаковок]])&gt;0,"ошибка - неверное количество в заказе","")</f>
        <v/>
      </c>
    </row>
    <row r="181" spans="1:21" x14ac:dyDescent="0.3">
      <c r="A181" s="75"/>
      <c r="B181" s="76" t="s">
        <v>641</v>
      </c>
      <c r="C181" s="77" t="s">
        <v>26</v>
      </c>
      <c r="D181" s="78" t="s">
        <v>53</v>
      </c>
      <c r="E181" s="78" t="s">
        <v>560</v>
      </c>
      <c r="F181" s="79" t="s">
        <v>642</v>
      </c>
      <c r="G181" s="80" t="s">
        <v>56</v>
      </c>
      <c r="H181" s="81" t="s">
        <v>57</v>
      </c>
      <c r="I181" s="81">
        <v>40</v>
      </c>
      <c r="J181" s="82">
        <v>10</v>
      </c>
      <c r="K181" s="167">
        <v>2.6799999999999997</v>
      </c>
      <c r="L181" s="83" t="s">
        <v>643</v>
      </c>
      <c r="M181" s="84" t="s">
        <v>58</v>
      </c>
      <c r="N181" s="85" t="s">
        <v>563</v>
      </c>
      <c r="O181" s="86" t="s">
        <v>644</v>
      </c>
      <c r="P181" s="86" t="s">
        <v>61</v>
      </c>
      <c r="Q181" s="87"/>
      <c r="R181" s="88">
        <f t="shared" si="5"/>
        <v>0</v>
      </c>
      <c r="S181" s="89" t="str">
        <f t="shared" si="4"/>
        <v>-</v>
      </c>
      <c r="T181" s="90" t="str">
        <f>IF($K$15=1,"",IF(AND(Таблица233[[#This Row],[Заказ (упаковок)
↓]]=0,$K$15*Таблица233[[#This Row],[Уп. в коробке]]&lt;5),0,ROUNDDOWN($K$15*Таблица233[[#This Row],[Уп. в коробке]],0)))</f>
        <v/>
      </c>
      <c r="U181" s="91" t="str">
        <f>IF(MOD(Таблица233[[#This Row],[Заказ (упаковок)
↓]],Таблица233[[#This Row],[Кратность заказа, упаковок]])&gt;0,"ошибка - неверное количество в заказе","")</f>
        <v/>
      </c>
    </row>
    <row r="182" spans="1:21" x14ac:dyDescent="0.3">
      <c r="A182" s="75"/>
      <c r="B182" s="76" t="s">
        <v>645</v>
      </c>
      <c r="C182" s="77" t="s">
        <v>26</v>
      </c>
      <c r="D182" s="78" t="s">
        <v>53</v>
      </c>
      <c r="E182" s="78" t="s">
        <v>560</v>
      </c>
      <c r="F182" s="79" t="s">
        <v>646</v>
      </c>
      <c r="G182" s="80" t="s">
        <v>56</v>
      </c>
      <c r="H182" s="81" t="s">
        <v>57</v>
      </c>
      <c r="I182" s="81">
        <v>40</v>
      </c>
      <c r="J182" s="82">
        <v>10</v>
      </c>
      <c r="K182" s="167">
        <v>2.5199999999999996</v>
      </c>
      <c r="L182" s="83" t="s">
        <v>647</v>
      </c>
      <c r="M182" s="84" t="s">
        <v>58</v>
      </c>
      <c r="N182" s="85" t="s">
        <v>563</v>
      </c>
      <c r="O182" s="86">
        <v>8720143932496</v>
      </c>
      <c r="P182" s="86" t="s">
        <v>61</v>
      </c>
      <c r="Q182" s="87"/>
      <c r="R182" s="88">
        <f t="shared" si="5"/>
        <v>0</v>
      </c>
      <c r="S182" s="89" t="str">
        <f t="shared" si="4"/>
        <v>-</v>
      </c>
      <c r="T182" s="90" t="str">
        <f>IF($K$15=1,"",IF(AND(Таблица233[[#This Row],[Заказ (упаковок)
↓]]=0,$K$15*Таблица233[[#This Row],[Уп. в коробке]]&lt;5),0,ROUNDDOWN($K$15*Таблица233[[#This Row],[Уп. в коробке]],0)))</f>
        <v/>
      </c>
      <c r="U182" s="91" t="str">
        <f>IF(MOD(Таблица233[[#This Row],[Заказ (упаковок)
↓]],Таблица233[[#This Row],[Кратность заказа, упаковок]])&gt;0,"ошибка - неверное количество в заказе","")</f>
        <v/>
      </c>
    </row>
    <row r="183" spans="1:21" x14ac:dyDescent="0.3">
      <c r="A183" s="75"/>
      <c r="B183" s="76" t="s">
        <v>648</v>
      </c>
      <c r="C183" s="77" t="s">
        <v>26</v>
      </c>
      <c r="D183" s="78" t="s">
        <v>53</v>
      </c>
      <c r="E183" s="78" t="s">
        <v>560</v>
      </c>
      <c r="F183" s="79" t="s">
        <v>84</v>
      </c>
      <c r="G183" s="80" t="s">
        <v>95</v>
      </c>
      <c r="H183" s="81" t="s">
        <v>57</v>
      </c>
      <c r="I183" s="81">
        <v>40</v>
      </c>
      <c r="J183" s="82">
        <v>10</v>
      </c>
      <c r="K183" s="167">
        <v>3.0399999999999996</v>
      </c>
      <c r="L183" s="83" t="s">
        <v>649</v>
      </c>
      <c r="M183" s="84" t="s">
        <v>58</v>
      </c>
      <c r="N183" s="85" t="s">
        <v>563</v>
      </c>
      <c r="O183" s="86" t="s">
        <v>650</v>
      </c>
      <c r="P183" s="86" t="s">
        <v>61</v>
      </c>
      <c r="Q183" s="87"/>
      <c r="R183" s="88">
        <f t="shared" si="5"/>
        <v>0</v>
      </c>
      <c r="S183" s="89" t="str">
        <f t="shared" si="4"/>
        <v>-</v>
      </c>
      <c r="T183" s="90" t="str">
        <f>IF($K$15=1,"",IF(AND(Таблица233[[#This Row],[Заказ (упаковок)
↓]]=0,$K$15*Таблица233[[#This Row],[Уп. в коробке]]&lt;5),0,ROUNDDOWN($K$15*Таблица233[[#This Row],[Уп. в коробке]],0)))</f>
        <v/>
      </c>
      <c r="U183" s="91" t="str">
        <f>IF(MOD(Таблица233[[#This Row],[Заказ (упаковок)
↓]],Таблица233[[#This Row],[Кратность заказа, упаковок]])&gt;0,"ошибка - неверное количество в заказе","")</f>
        <v/>
      </c>
    </row>
    <row r="184" spans="1:21" x14ac:dyDescent="0.3">
      <c r="A184" s="75"/>
      <c r="B184" s="76" t="s">
        <v>651</v>
      </c>
      <c r="C184" s="77" t="s">
        <v>26</v>
      </c>
      <c r="D184" s="78" t="s">
        <v>53</v>
      </c>
      <c r="E184" s="78" t="s">
        <v>652</v>
      </c>
      <c r="F184" s="79" t="s">
        <v>653</v>
      </c>
      <c r="G184" s="80" t="s">
        <v>95</v>
      </c>
      <c r="H184" s="81" t="s">
        <v>57</v>
      </c>
      <c r="I184" s="81">
        <v>40</v>
      </c>
      <c r="J184" s="82">
        <v>10</v>
      </c>
      <c r="K184" s="167">
        <v>2.7199999999999998</v>
      </c>
      <c r="L184" s="83">
        <v>80835</v>
      </c>
      <c r="M184" s="84" t="s">
        <v>58</v>
      </c>
      <c r="N184" s="85" t="s">
        <v>654</v>
      </c>
      <c r="O184" s="86" t="s">
        <v>655</v>
      </c>
      <c r="P184" s="86" t="s">
        <v>61</v>
      </c>
      <c r="Q184" s="87"/>
      <c r="R184" s="88">
        <f t="shared" si="5"/>
        <v>0</v>
      </c>
      <c r="S184" s="89" t="str">
        <f t="shared" si="4"/>
        <v>-</v>
      </c>
      <c r="T184" s="90" t="str">
        <f>IF($K$15=1,"",IF(AND(Таблица233[[#This Row],[Заказ (упаковок)
↓]]=0,$K$15*Таблица233[[#This Row],[Уп. в коробке]]&lt;5),0,ROUNDDOWN($K$15*Таблица233[[#This Row],[Уп. в коробке]],0)))</f>
        <v/>
      </c>
      <c r="U184" s="91" t="str">
        <f>IF(MOD(Таблица233[[#This Row],[Заказ (упаковок)
↓]],Таблица233[[#This Row],[Кратность заказа, упаковок]])&gt;0,"ошибка - неверное количество в заказе","")</f>
        <v/>
      </c>
    </row>
    <row r="185" spans="1:21" x14ac:dyDescent="0.3">
      <c r="A185" s="75"/>
      <c r="B185" s="76" t="s">
        <v>656</v>
      </c>
      <c r="C185" s="77" t="s">
        <v>26</v>
      </c>
      <c r="D185" s="78" t="s">
        <v>53</v>
      </c>
      <c r="E185" s="78" t="s">
        <v>652</v>
      </c>
      <c r="F185" s="79" t="s">
        <v>657</v>
      </c>
      <c r="G185" s="80" t="s">
        <v>56</v>
      </c>
      <c r="H185" s="81" t="s">
        <v>57</v>
      </c>
      <c r="I185" s="81">
        <v>40</v>
      </c>
      <c r="J185" s="82">
        <v>10</v>
      </c>
      <c r="K185" s="167">
        <v>2.5199999999999996</v>
      </c>
      <c r="L185" s="83" t="s">
        <v>658</v>
      </c>
      <c r="M185" s="84" t="s">
        <v>58</v>
      </c>
      <c r="N185" s="85" t="s">
        <v>654</v>
      </c>
      <c r="O185" s="86" t="s">
        <v>659</v>
      </c>
      <c r="P185" s="86" t="s">
        <v>61</v>
      </c>
      <c r="Q185" s="87"/>
      <c r="R185" s="88">
        <f t="shared" si="5"/>
        <v>0</v>
      </c>
      <c r="S185" s="89" t="str">
        <f t="shared" si="4"/>
        <v>-</v>
      </c>
      <c r="T185" s="90" t="str">
        <f>IF($K$15=1,"",IF(AND(Таблица233[[#This Row],[Заказ (упаковок)
↓]]=0,$K$15*Таблица233[[#This Row],[Уп. в коробке]]&lt;5),0,ROUNDDOWN($K$15*Таблица233[[#This Row],[Уп. в коробке]],0)))</f>
        <v/>
      </c>
      <c r="U185" s="91" t="str">
        <f>IF(MOD(Таблица233[[#This Row],[Заказ (упаковок)
↓]],Таблица233[[#This Row],[Кратность заказа, упаковок]])&gt;0,"ошибка - неверное количество в заказе","")</f>
        <v/>
      </c>
    </row>
    <row r="186" spans="1:21" x14ac:dyDescent="0.3">
      <c r="A186" s="75"/>
      <c r="B186" s="76" t="s">
        <v>660</v>
      </c>
      <c r="C186" s="77" t="s">
        <v>26</v>
      </c>
      <c r="D186" s="78" t="s">
        <v>53</v>
      </c>
      <c r="E186" s="78" t="s">
        <v>652</v>
      </c>
      <c r="F186" s="79" t="s">
        <v>661</v>
      </c>
      <c r="G186" s="80" t="s">
        <v>95</v>
      </c>
      <c r="H186" s="81" t="s">
        <v>57</v>
      </c>
      <c r="I186" s="81">
        <v>40</v>
      </c>
      <c r="J186" s="82">
        <v>10</v>
      </c>
      <c r="K186" s="167">
        <v>2.7199999999999998</v>
      </c>
      <c r="L186" s="83" t="s">
        <v>662</v>
      </c>
      <c r="M186" s="84" t="s">
        <v>58</v>
      </c>
      <c r="N186" s="85" t="s">
        <v>654</v>
      </c>
      <c r="O186" s="86" t="s">
        <v>663</v>
      </c>
      <c r="P186" s="86" t="s">
        <v>61</v>
      </c>
      <c r="Q186" s="87"/>
      <c r="R186" s="88">
        <f t="shared" si="5"/>
        <v>0</v>
      </c>
      <c r="S186" s="89" t="str">
        <f t="shared" si="4"/>
        <v>-</v>
      </c>
      <c r="T186" s="90" t="str">
        <f>IF($K$15=1,"",IF(AND(Таблица233[[#This Row],[Заказ (упаковок)
↓]]=0,$K$15*Таблица233[[#This Row],[Уп. в коробке]]&lt;5),0,ROUNDDOWN($K$15*Таблица233[[#This Row],[Уп. в коробке]],0)))</f>
        <v/>
      </c>
      <c r="U186" s="91" t="str">
        <f>IF(MOD(Таблица233[[#This Row],[Заказ (упаковок)
↓]],Таблица233[[#This Row],[Кратность заказа, упаковок]])&gt;0,"ошибка - неверное количество в заказе","")</f>
        <v/>
      </c>
    </row>
    <row r="187" spans="1:21" x14ac:dyDescent="0.3">
      <c r="A187" s="75"/>
      <c r="B187" s="76" t="s">
        <v>664</v>
      </c>
      <c r="C187" s="77" t="s">
        <v>26</v>
      </c>
      <c r="D187" s="78" t="s">
        <v>53</v>
      </c>
      <c r="E187" s="78" t="s">
        <v>652</v>
      </c>
      <c r="F187" s="79" t="s">
        <v>665</v>
      </c>
      <c r="G187" s="80" t="s">
        <v>56</v>
      </c>
      <c r="H187" s="81" t="s">
        <v>57</v>
      </c>
      <c r="I187" s="81">
        <v>40</v>
      </c>
      <c r="J187" s="82">
        <v>10</v>
      </c>
      <c r="K187" s="167">
        <v>2.5999999999999996</v>
      </c>
      <c r="L187" s="83" t="s">
        <v>666</v>
      </c>
      <c r="M187" s="84" t="s">
        <v>58</v>
      </c>
      <c r="N187" s="85" t="s">
        <v>654</v>
      </c>
      <c r="O187" s="86" t="s">
        <v>667</v>
      </c>
      <c r="P187" s="86" t="s">
        <v>61</v>
      </c>
      <c r="Q187" s="87"/>
      <c r="R187" s="88">
        <f t="shared" si="5"/>
        <v>0</v>
      </c>
      <c r="S187" s="89" t="str">
        <f t="shared" si="4"/>
        <v>-</v>
      </c>
      <c r="T187" s="90" t="str">
        <f>IF($K$15=1,"",IF(AND(Таблица233[[#This Row],[Заказ (упаковок)
↓]]=0,$K$15*Таблица233[[#This Row],[Уп. в коробке]]&lt;5),0,ROUNDDOWN($K$15*Таблица233[[#This Row],[Уп. в коробке]],0)))</f>
        <v/>
      </c>
      <c r="U187" s="91" t="str">
        <f>IF(MOD(Таблица233[[#This Row],[Заказ (упаковок)
↓]],Таблица233[[#This Row],[Кратность заказа, упаковок]])&gt;0,"ошибка - неверное количество в заказе","")</f>
        <v/>
      </c>
    </row>
    <row r="188" spans="1:21" x14ac:dyDescent="0.3">
      <c r="A188" s="75"/>
      <c r="B188" s="76" t="s">
        <v>668</v>
      </c>
      <c r="C188" s="77" t="s">
        <v>26</v>
      </c>
      <c r="D188" s="78" t="s">
        <v>53</v>
      </c>
      <c r="E188" s="78" t="s">
        <v>652</v>
      </c>
      <c r="F188" s="79" t="s">
        <v>669</v>
      </c>
      <c r="G188" s="80" t="s">
        <v>95</v>
      </c>
      <c r="H188" s="81" t="s">
        <v>57</v>
      </c>
      <c r="I188" s="81">
        <v>40</v>
      </c>
      <c r="J188" s="82">
        <v>10</v>
      </c>
      <c r="K188" s="167">
        <v>2.7199999999999998</v>
      </c>
      <c r="L188" s="83" t="s">
        <v>670</v>
      </c>
      <c r="M188" s="84" t="s">
        <v>58</v>
      </c>
      <c r="N188" s="85" t="s">
        <v>654</v>
      </c>
      <c r="O188" s="86" t="s">
        <v>671</v>
      </c>
      <c r="P188" s="86" t="s">
        <v>61</v>
      </c>
      <c r="Q188" s="87"/>
      <c r="R188" s="88">
        <f t="shared" si="5"/>
        <v>0</v>
      </c>
      <c r="S188" s="89" t="str">
        <f t="shared" si="4"/>
        <v>-</v>
      </c>
      <c r="T188" s="90" t="str">
        <f>IF($K$15=1,"",IF(AND(Таблица233[[#This Row],[Заказ (упаковок)
↓]]=0,$K$15*Таблица233[[#This Row],[Уп. в коробке]]&lt;5),0,ROUNDDOWN($K$15*Таблица233[[#This Row],[Уп. в коробке]],0)))</f>
        <v/>
      </c>
      <c r="U188" s="91" t="str">
        <f>IF(MOD(Таблица233[[#This Row],[Заказ (упаковок)
↓]],Таблица233[[#This Row],[Кратность заказа, упаковок]])&gt;0,"ошибка - неверное количество в заказе","")</f>
        <v/>
      </c>
    </row>
    <row r="189" spans="1:21" x14ac:dyDescent="0.3">
      <c r="A189" s="75"/>
      <c r="B189" s="76" t="s">
        <v>672</v>
      </c>
      <c r="C189" s="77" t="s">
        <v>26</v>
      </c>
      <c r="D189" s="78" t="s">
        <v>53</v>
      </c>
      <c r="E189" s="78" t="s">
        <v>652</v>
      </c>
      <c r="F189" s="79" t="s">
        <v>673</v>
      </c>
      <c r="G189" s="80" t="s">
        <v>95</v>
      </c>
      <c r="H189" s="81" t="s">
        <v>57</v>
      </c>
      <c r="I189" s="81">
        <v>40</v>
      </c>
      <c r="J189" s="82">
        <v>10</v>
      </c>
      <c r="K189" s="167">
        <v>2.9299999999999997</v>
      </c>
      <c r="L189" s="83" t="s">
        <v>674</v>
      </c>
      <c r="M189" s="84" t="s">
        <v>58</v>
      </c>
      <c r="N189" s="85" t="s">
        <v>654</v>
      </c>
      <c r="O189" s="86" t="s">
        <v>675</v>
      </c>
      <c r="P189" s="86" t="s">
        <v>61</v>
      </c>
      <c r="Q189" s="87"/>
      <c r="R189" s="88">
        <f t="shared" si="5"/>
        <v>0</v>
      </c>
      <c r="S189" s="89" t="str">
        <f t="shared" si="4"/>
        <v>-</v>
      </c>
      <c r="T189" s="90" t="str">
        <f>IF($K$15=1,"",IF(AND(Таблица233[[#This Row],[Заказ (упаковок)
↓]]=0,$K$15*Таблица233[[#This Row],[Уп. в коробке]]&lt;5),0,ROUNDDOWN($K$15*Таблица233[[#This Row],[Уп. в коробке]],0)))</f>
        <v/>
      </c>
      <c r="U189" s="91" t="str">
        <f>IF(MOD(Таблица233[[#This Row],[Заказ (упаковок)
↓]],Таблица233[[#This Row],[Кратность заказа, упаковок]])&gt;0,"ошибка - неверное количество в заказе","")</f>
        <v/>
      </c>
    </row>
    <row r="190" spans="1:21" x14ac:dyDescent="0.3">
      <c r="A190" s="75"/>
      <c r="B190" s="76" t="s">
        <v>676</v>
      </c>
      <c r="C190" s="77" t="s">
        <v>26</v>
      </c>
      <c r="D190" s="78" t="s">
        <v>53</v>
      </c>
      <c r="E190" s="78" t="s">
        <v>652</v>
      </c>
      <c r="F190" s="79" t="s">
        <v>677</v>
      </c>
      <c r="G190" s="80" t="s">
        <v>56</v>
      </c>
      <c r="H190" s="81" t="s">
        <v>57</v>
      </c>
      <c r="I190" s="81">
        <v>40</v>
      </c>
      <c r="J190" s="82">
        <v>10</v>
      </c>
      <c r="K190" s="167">
        <v>2.5999999999999996</v>
      </c>
      <c r="L190" s="83" t="s">
        <v>678</v>
      </c>
      <c r="M190" s="84" t="s">
        <v>58</v>
      </c>
      <c r="N190" s="85" t="s">
        <v>654</v>
      </c>
      <c r="O190" s="86" t="s">
        <v>679</v>
      </c>
      <c r="P190" s="86" t="s">
        <v>61</v>
      </c>
      <c r="Q190" s="87"/>
      <c r="R190" s="88">
        <f t="shared" si="5"/>
        <v>0</v>
      </c>
      <c r="S190" s="89" t="str">
        <f t="shared" si="4"/>
        <v>-</v>
      </c>
      <c r="T190" s="90" t="str">
        <f>IF($K$15=1,"",IF(AND(Таблица233[[#This Row],[Заказ (упаковок)
↓]]=0,$K$15*Таблица233[[#This Row],[Уп. в коробке]]&lt;5),0,ROUNDDOWN($K$15*Таблица233[[#This Row],[Уп. в коробке]],0)))</f>
        <v/>
      </c>
      <c r="U190" s="91" t="str">
        <f>IF(MOD(Таблица233[[#This Row],[Заказ (упаковок)
↓]],Таблица233[[#This Row],[Кратность заказа, упаковок]])&gt;0,"ошибка - неверное количество в заказе","")</f>
        <v/>
      </c>
    </row>
    <row r="191" spans="1:21" x14ac:dyDescent="0.3">
      <c r="A191" s="75"/>
      <c r="B191" s="76" t="s">
        <v>680</v>
      </c>
      <c r="C191" s="77" t="s">
        <v>26</v>
      </c>
      <c r="D191" s="78" t="s">
        <v>53</v>
      </c>
      <c r="E191" s="78" t="s">
        <v>652</v>
      </c>
      <c r="F191" s="79" t="s">
        <v>681</v>
      </c>
      <c r="G191" s="80" t="s">
        <v>95</v>
      </c>
      <c r="H191" s="81" t="s">
        <v>57</v>
      </c>
      <c r="I191" s="81">
        <v>40</v>
      </c>
      <c r="J191" s="82">
        <v>10</v>
      </c>
      <c r="K191" s="167">
        <v>3.0399999999999996</v>
      </c>
      <c r="L191" s="83" t="s">
        <v>682</v>
      </c>
      <c r="M191" s="84" t="s">
        <v>58</v>
      </c>
      <c r="N191" s="85" t="s">
        <v>654</v>
      </c>
      <c r="O191" s="86" t="s">
        <v>683</v>
      </c>
      <c r="P191" s="86" t="s">
        <v>61</v>
      </c>
      <c r="Q191" s="87"/>
      <c r="R191" s="88">
        <f t="shared" si="5"/>
        <v>0</v>
      </c>
      <c r="S191" s="89" t="str">
        <f t="shared" si="4"/>
        <v>-</v>
      </c>
      <c r="T191" s="90" t="str">
        <f>IF($K$15=1,"",IF(AND(Таблица233[[#This Row],[Заказ (упаковок)
↓]]=0,$K$15*Таблица233[[#This Row],[Уп. в коробке]]&lt;5),0,ROUNDDOWN($K$15*Таблица233[[#This Row],[Уп. в коробке]],0)))</f>
        <v/>
      </c>
      <c r="U191" s="91" t="str">
        <f>IF(MOD(Таблица233[[#This Row],[Заказ (упаковок)
↓]],Таблица233[[#This Row],[Кратность заказа, упаковок]])&gt;0,"ошибка - неверное количество в заказе","")</f>
        <v/>
      </c>
    </row>
    <row r="192" spans="1:21" x14ac:dyDescent="0.3">
      <c r="A192" s="75"/>
      <c r="B192" s="76" t="s">
        <v>684</v>
      </c>
      <c r="C192" s="77" t="s">
        <v>26</v>
      </c>
      <c r="D192" s="78" t="s">
        <v>53</v>
      </c>
      <c r="E192" s="78" t="s">
        <v>685</v>
      </c>
      <c r="F192" s="79" t="s">
        <v>686</v>
      </c>
      <c r="G192" s="80" t="s">
        <v>56</v>
      </c>
      <c r="H192" s="81" t="s">
        <v>57</v>
      </c>
      <c r="I192" s="81">
        <v>40</v>
      </c>
      <c r="J192" s="82">
        <v>10</v>
      </c>
      <c r="K192" s="167">
        <v>2.3099999999999996</v>
      </c>
      <c r="L192" s="83" t="s">
        <v>687</v>
      </c>
      <c r="M192" s="84" t="s">
        <v>58</v>
      </c>
      <c r="N192" s="85" t="s">
        <v>688</v>
      </c>
      <c r="O192" s="86" t="s">
        <v>689</v>
      </c>
      <c r="P192" s="86" t="s">
        <v>61</v>
      </c>
      <c r="Q192" s="87"/>
      <c r="R192" s="88">
        <f t="shared" si="5"/>
        <v>0</v>
      </c>
      <c r="S192" s="89" t="str">
        <f t="shared" si="4"/>
        <v>-</v>
      </c>
      <c r="T192" s="90" t="str">
        <f>IF($K$15=1,"",IF(AND(Таблица233[[#This Row],[Заказ (упаковок)
↓]]=0,$K$15*Таблица233[[#This Row],[Уп. в коробке]]&lt;5),0,ROUNDDOWN($K$15*Таблица233[[#This Row],[Уп. в коробке]],0)))</f>
        <v/>
      </c>
      <c r="U192" s="91" t="str">
        <f>IF(MOD(Таблица233[[#This Row],[Заказ (упаковок)
↓]],Таблица233[[#This Row],[Кратность заказа, упаковок]])&gt;0,"ошибка - неверное количество в заказе","")</f>
        <v/>
      </c>
    </row>
    <row r="193" spans="1:21" x14ac:dyDescent="0.3">
      <c r="A193" s="75"/>
      <c r="B193" s="76" t="s">
        <v>690</v>
      </c>
      <c r="C193" s="77" t="s">
        <v>26</v>
      </c>
      <c r="D193" s="78" t="s">
        <v>53</v>
      </c>
      <c r="E193" s="78" t="s">
        <v>685</v>
      </c>
      <c r="F193" s="79" t="s">
        <v>691</v>
      </c>
      <c r="G193" s="80" t="s">
        <v>56</v>
      </c>
      <c r="H193" s="81" t="s">
        <v>57</v>
      </c>
      <c r="I193" s="81">
        <v>40</v>
      </c>
      <c r="J193" s="82">
        <v>10</v>
      </c>
      <c r="K193" s="167">
        <v>2.6799999999999997</v>
      </c>
      <c r="L193" s="83" t="s">
        <v>692</v>
      </c>
      <c r="M193" s="84" t="s">
        <v>58</v>
      </c>
      <c r="N193" s="85" t="s">
        <v>688</v>
      </c>
      <c r="O193" s="86" t="s">
        <v>693</v>
      </c>
      <c r="P193" s="86" t="s">
        <v>61</v>
      </c>
      <c r="Q193" s="87"/>
      <c r="R193" s="88">
        <f t="shared" si="5"/>
        <v>0</v>
      </c>
      <c r="S193" s="89" t="str">
        <f t="shared" si="4"/>
        <v>-</v>
      </c>
      <c r="T193" s="90" t="str">
        <f>IF($K$15=1,"",IF(AND(Таблица233[[#This Row],[Заказ (упаковок)
↓]]=0,$K$15*Таблица233[[#This Row],[Уп. в коробке]]&lt;5),0,ROUNDDOWN($K$15*Таблица233[[#This Row],[Уп. в коробке]],0)))</f>
        <v/>
      </c>
      <c r="U193" s="91" t="str">
        <f>IF(MOD(Таблица233[[#This Row],[Заказ (упаковок)
↓]],Таблица233[[#This Row],[Кратность заказа, упаковок]])&gt;0,"ошибка - неверное количество в заказе","")</f>
        <v/>
      </c>
    </row>
    <row r="194" spans="1:21" x14ac:dyDescent="0.3">
      <c r="A194" s="75"/>
      <c r="B194" s="76" t="s">
        <v>694</v>
      </c>
      <c r="C194" s="77" t="s">
        <v>26</v>
      </c>
      <c r="D194" s="78" t="s">
        <v>53</v>
      </c>
      <c r="E194" s="78" t="s">
        <v>685</v>
      </c>
      <c r="F194" s="79" t="s">
        <v>695</v>
      </c>
      <c r="G194" s="80" t="s">
        <v>56</v>
      </c>
      <c r="H194" s="81" t="s">
        <v>57</v>
      </c>
      <c r="I194" s="81">
        <v>40</v>
      </c>
      <c r="J194" s="82">
        <v>10</v>
      </c>
      <c r="K194" s="167">
        <v>2.5199999999999996</v>
      </c>
      <c r="L194" s="83" t="s">
        <v>696</v>
      </c>
      <c r="M194" s="84" t="s">
        <v>58</v>
      </c>
      <c r="N194" s="85" t="s">
        <v>688</v>
      </c>
      <c r="O194" s="86" t="s">
        <v>697</v>
      </c>
      <c r="P194" s="86" t="s">
        <v>61</v>
      </c>
      <c r="Q194" s="87"/>
      <c r="R194" s="88">
        <f t="shared" si="5"/>
        <v>0</v>
      </c>
      <c r="S194" s="89" t="str">
        <f t="shared" si="4"/>
        <v>-</v>
      </c>
      <c r="T194" s="90" t="str">
        <f>IF($K$15=1,"",IF(AND(Таблица233[[#This Row],[Заказ (упаковок)
↓]]=0,$K$15*Таблица233[[#This Row],[Уп. в коробке]]&lt;5),0,ROUNDDOWN($K$15*Таблица233[[#This Row],[Уп. в коробке]],0)))</f>
        <v/>
      </c>
      <c r="U194" s="91" t="str">
        <f>IF(MOD(Таблица233[[#This Row],[Заказ (упаковок)
↓]],Таблица233[[#This Row],[Кратность заказа, упаковок]])&gt;0,"ошибка - неверное количество в заказе","")</f>
        <v/>
      </c>
    </row>
    <row r="195" spans="1:21" x14ac:dyDescent="0.3">
      <c r="A195" s="75"/>
      <c r="B195" s="76" t="s">
        <v>698</v>
      </c>
      <c r="C195" s="77" t="s">
        <v>26</v>
      </c>
      <c r="D195" s="78" t="s">
        <v>53</v>
      </c>
      <c r="E195" s="78" t="s">
        <v>685</v>
      </c>
      <c r="F195" s="79" t="s">
        <v>699</v>
      </c>
      <c r="G195" s="80" t="s">
        <v>56</v>
      </c>
      <c r="H195" s="81" t="s">
        <v>57</v>
      </c>
      <c r="I195" s="81">
        <v>40</v>
      </c>
      <c r="J195" s="82">
        <v>10</v>
      </c>
      <c r="K195" s="167">
        <v>2.75</v>
      </c>
      <c r="L195" s="83" t="s">
        <v>700</v>
      </c>
      <c r="M195" s="84" t="s">
        <v>58</v>
      </c>
      <c r="N195" s="85" t="s">
        <v>688</v>
      </c>
      <c r="O195" s="86" t="s">
        <v>701</v>
      </c>
      <c r="P195" s="86" t="s">
        <v>61</v>
      </c>
      <c r="Q195" s="87"/>
      <c r="R195" s="88">
        <f t="shared" si="5"/>
        <v>0</v>
      </c>
      <c r="S195" s="89" t="str">
        <f t="shared" si="4"/>
        <v>-</v>
      </c>
      <c r="T195" s="90" t="str">
        <f>IF($K$15=1,"",IF(AND(Таблица233[[#This Row],[Заказ (упаковок)
↓]]=0,$K$15*Таблица233[[#This Row],[Уп. в коробке]]&lt;5),0,ROUNDDOWN($K$15*Таблица233[[#This Row],[Уп. в коробке]],0)))</f>
        <v/>
      </c>
      <c r="U195" s="91" t="str">
        <f>IF(MOD(Таблица233[[#This Row],[Заказ (упаковок)
↓]],Таблица233[[#This Row],[Кратность заказа, упаковок]])&gt;0,"ошибка - неверное количество в заказе","")</f>
        <v/>
      </c>
    </row>
    <row r="196" spans="1:21" x14ac:dyDescent="0.3">
      <c r="A196" s="75"/>
      <c r="B196" s="76" t="s">
        <v>702</v>
      </c>
      <c r="C196" s="77" t="s">
        <v>26</v>
      </c>
      <c r="D196" s="78" t="s">
        <v>53</v>
      </c>
      <c r="E196" s="78" t="s">
        <v>685</v>
      </c>
      <c r="F196" s="79" t="s">
        <v>703</v>
      </c>
      <c r="G196" s="80" t="s">
        <v>56</v>
      </c>
      <c r="H196" s="81" t="s">
        <v>57</v>
      </c>
      <c r="I196" s="81">
        <v>40</v>
      </c>
      <c r="J196" s="82">
        <v>10</v>
      </c>
      <c r="K196" s="167">
        <v>2.5999999999999996</v>
      </c>
      <c r="L196" s="83" t="s">
        <v>704</v>
      </c>
      <c r="M196" s="84" t="s">
        <v>58</v>
      </c>
      <c r="N196" s="85" t="s">
        <v>688</v>
      </c>
      <c r="O196" s="86" t="s">
        <v>705</v>
      </c>
      <c r="P196" s="86" t="s">
        <v>61</v>
      </c>
      <c r="Q196" s="87"/>
      <c r="R196" s="88">
        <f t="shared" si="5"/>
        <v>0</v>
      </c>
      <c r="S196" s="89" t="str">
        <f t="shared" si="4"/>
        <v>-</v>
      </c>
      <c r="T196" s="90" t="str">
        <f>IF($K$15=1,"",IF(AND(Таблица233[[#This Row],[Заказ (упаковок)
↓]]=0,$K$15*Таблица233[[#This Row],[Уп. в коробке]]&lt;5),0,ROUNDDOWN($K$15*Таблица233[[#This Row],[Уп. в коробке]],0)))</f>
        <v/>
      </c>
      <c r="U196" s="91" t="str">
        <f>IF(MOD(Таблица233[[#This Row],[Заказ (упаковок)
↓]],Таблица233[[#This Row],[Кратность заказа, упаковок]])&gt;0,"ошибка - неверное количество в заказе","")</f>
        <v/>
      </c>
    </row>
    <row r="197" spans="1:21" x14ac:dyDescent="0.3">
      <c r="A197" s="75"/>
      <c r="B197" s="76" t="s">
        <v>706</v>
      </c>
      <c r="C197" s="77" t="s">
        <v>26</v>
      </c>
      <c r="D197" s="78" t="s">
        <v>53</v>
      </c>
      <c r="E197" s="78" t="s">
        <v>685</v>
      </c>
      <c r="F197" s="79" t="s">
        <v>707</v>
      </c>
      <c r="G197" s="80" t="s">
        <v>56</v>
      </c>
      <c r="H197" s="81" t="s">
        <v>57</v>
      </c>
      <c r="I197" s="81">
        <v>40</v>
      </c>
      <c r="J197" s="82">
        <v>10</v>
      </c>
      <c r="K197" s="167">
        <v>2.6799999999999997</v>
      </c>
      <c r="L197" s="83" t="s">
        <v>708</v>
      </c>
      <c r="M197" s="84" t="s">
        <v>58</v>
      </c>
      <c r="N197" s="85" t="s">
        <v>688</v>
      </c>
      <c r="O197" s="86" t="s">
        <v>709</v>
      </c>
      <c r="P197" s="86" t="s">
        <v>61</v>
      </c>
      <c r="Q197" s="87"/>
      <c r="R197" s="88">
        <f t="shared" si="5"/>
        <v>0</v>
      </c>
      <c r="S197" s="89" t="str">
        <f t="shared" si="4"/>
        <v>-</v>
      </c>
      <c r="T197" s="90" t="str">
        <f>IF($K$15=1,"",IF(AND(Таблица233[[#This Row],[Заказ (упаковок)
↓]]=0,$K$15*Таблица233[[#This Row],[Уп. в коробке]]&lt;5),0,ROUNDDOWN($K$15*Таблица233[[#This Row],[Уп. в коробке]],0)))</f>
        <v/>
      </c>
      <c r="U197" s="91" t="str">
        <f>IF(MOD(Таблица233[[#This Row],[Заказ (упаковок)
↓]],Таблица233[[#This Row],[Кратность заказа, упаковок]])&gt;0,"ошибка - неверное количество в заказе","")</f>
        <v/>
      </c>
    </row>
    <row r="198" spans="1:21" x14ac:dyDescent="0.3">
      <c r="A198" s="75"/>
      <c r="B198" s="76" t="s">
        <v>710</v>
      </c>
      <c r="C198" s="77" t="s">
        <v>26</v>
      </c>
      <c r="D198" s="78" t="s">
        <v>53</v>
      </c>
      <c r="E198" s="78" t="s">
        <v>685</v>
      </c>
      <c r="F198" s="79" t="s">
        <v>711</v>
      </c>
      <c r="G198" s="80" t="s">
        <v>56</v>
      </c>
      <c r="H198" s="81" t="s">
        <v>57</v>
      </c>
      <c r="I198" s="81">
        <v>40</v>
      </c>
      <c r="J198" s="82">
        <v>10</v>
      </c>
      <c r="K198" s="167">
        <v>2.6799999999999997</v>
      </c>
      <c r="L198" s="83" t="s">
        <v>712</v>
      </c>
      <c r="M198" s="84" t="s">
        <v>58</v>
      </c>
      <c r="N198" s="85" t="s">
        <v>688</v>
      </c>
      <c r="O198" s="86" t="s">
        <v>713</v>
      </c>
      <c r="P198" s="86" t="s">
        <v>61</v>
      </c>
      <c r="Q198" s="87"/>
      <c r="R198" s="88">
        <f t="shared" si="5"/>
        <v>0</v>
      </c>
      <c r="S198" s="89" t="str">
        <f t="shared" si="4"/>
        <v>-</v>
      </c>
      <c r="T198" s="90" t="str">
        <f>IF($K$15=1,"",IF(AND(Таблица233[[#This Row],[Заказ (упаковок)
↓]]=0,$K$15*Таблица233[[#This Row],[Уп. в коробке]]&lt;5),0,ROUNDDOWN($K$15*Таблица233[[#This Row],[Уп. в коробке]],0)))</f>
        <v/>
      </c>
      <c r="U198" s="91" t="str">
        <f>IF(MOD(Таблица233[[#This Row],[Заказ (упаковок)
↓]],Таблица233[[#This Row],[Кратность заказа, упаковок]])&gt;0,"ошибка - неверное количество в заказе","")</f>
        <v/>
      </c>
    </row>
    <row r="199" spans="1:21" x14ac:dyDescent="0.3">
      <c r="A199" s="75"/>
      <c r="B199" s="76" t="s">
        <v>714</v>
      </c>
      <c r="C199" s="77" t="s">
        <v>26</v>
      </c>
      <c r="D199" s="78" t="s">
        <v>53</v>
      </c>
      <c r="E199" s="78" t="s">
        <v>685</v>
      </c>
      <c r="F199" s="79" t="s">
        <v>715</v>
      </c>
      <c r="G199" s="80" t="s">
        <v>56</v>
      </c>
      <c r="H199" s="81" t="s">
        <v>57</v>
      </c>
      <c r="I199" s="81">
        <v>40</v>
      </c>
      <c r="J199" s="82">
        <v>10</v>
      </c>
      <c r="K199" s="167">
        <v>2.5199999999999996</v>
      </c>
      <c r="L199" s="83" t="s">
        <v>716</v>
      </c>
      <c r="M199" s="84" t="s">
        <v>58</v>
      </c>
      <c r="N199" s="85" t="s">
        <v>688</v>
      </c>
      <c r="O199" s="86" t="s">
        <v>717</v>
      </c>
      <c r="P199" s="86" t="s">
        <v>61</v>
      </c>
      <c r="Q199" s="87"/>
      <c r="R199" s="88">
        <f t="shared" si="5"/>
        <v>0</v>
      </c>
      <c r="S199" s="89" t="str">
        <f t="shared" si="4"/>
        <v>-</v>
      </c>
      <c r="T199" s="90" t="str">
        <f>IF($K$15=1,"",IF(AND(Таблица233[[#This Row],[Заказ (упаковок)
↓]]=0,$K$15*Таблица233[[#This Row],[Уп. в коробке]]&lt;5),0,ROUNDDOWN($K$15*Таблица233[[#This Row],[Уп. в коробке]],0)))</f>
        <v/>
      </c>
      <c r="U199" s="91" t="str">
        <f>IF(MOD(Таблица233[[#This Row],[Заказ (упаковок)
↓]],Таблица233[[#This Row],[Кратность заказа, упаковок]])&gt;0,"ошибка - неверное количество в заказе","")</f>
        <v/>
      </c>
    </row>
    <row r="200" spans="1:21" x14ac:dyDescent="0.3">
      <c r="A200" s="75"/>
      <c r="B200" s="76" t="s">
        <v>718</v>
      </c>
      <c r="C200" s="77" t="s">
        <v>26</v>
      </c>
      <c r="D200" s="78" t="s">
        <v>53</v>
      </c>
      <c r="E200" s="78" t="s">
        <v>685</v>
      </c>
      <c r="F200" s="79" t="s">
        <v>719</v>
      </c>
      <c r="G200" s="80" t="s">
        <v>56</v>
      </c>
      <c r="H200" s="81" t="s">
        <v>57</v>
      </c>
      <c r="I200" s="81">
        <v>40</v>
      </c>
      <c r="J200" s="82">
        <v>10</v>
      </c>
      <c r="K200" s="167">
        <v>2.5199999999999996</v>
      </c>
      <c r="L200" s="83" t="s">
        <v>720</v>
      </c>
      <c r="M200" s="84" t="s">
        <v>58</v>
      </c>
      <c r="N200" s="85" t="s">
        <v>688</v>
      </c>
      <c r="O200" s="86" t="s">
        <v>721</v>
      </c>
      <c r="P200" s="86" t="s">
        <v>61</v>
      </c>
      <c r="Q200" s="87"/>
      <c r="R200" s="88">
        <f t="shared" si="5"/>
        <v>0</v>
      </c>
      <c r="S200" s="89" t="str">
        <f t="shared" si="4"/>
        <v>-</v>
      </c>
      <c r="T200" s="90" t="str">
        <f>IF($K$15=1,"",IF(AND(Таблица233[[#This Row],[Заказ (упаковок)
↓]]=0,$K$15*Таблица233[[#This Row],[Уп. в коробке]]&lt;5),0,ROUNDDOWN($K$15*Таблица233[[#This Row],[Уп. в коробке]],0)))</f>
        <v/>
      </c>
      <c r="U200" s="91" t="str">
        <f>IF(MOD(Таблица233[[#This Row],[Заказ (упаковок)
↓]],Таблица233[[#This Row],[Кратность заказа, упаковок]])&gt;0,"ошибка - неверное количество в заказе","")</f>
        <v/>
      </c>
    </row>
    <row r="201" spans="1:21" x14ac:dyDescent="0.3">
      <c r="A201" s="75"/>
      <c r="B201" s="76" t="s">
        <v>722</v>
      </c>
      <c r="C201" s="77" t="s">
        <v>26</v>
      </c>
      <c r="D201" s="78" t="s">
        <v>53</v>
      </c>
      <c r="E201" s="78" t="s">
        <v>685</v>
      </c>
      <c r="F201" s="79" t="s">
        <v>723</v>
      </c>
      <c r="G201" s="80" t="s">
        <v>56</v>
      </c>
      <c r="H201" s="81" t="s">
        <v>57</v>
      </c>
      <c r="I201" s="81">
        <v>40</v>
      </c>
      <c r="J201" s="82">
        <v>10</v>
      </c>
      <c r="K201" s="167">
        <v>2.5199999999999996</v>
      </c>
      <c r="L201" s="83" t="s">
        <v>724</v>
      </c>
      <c r="M201" s="84" t="s">
        <v>58</v>
      </c>
      <c r="N201" s="85" t="s">
        <v>688</v>
      </c>
      <c r="O201" s="86" t="s">
        <v>725</v>
      </c>
      <c r="P201" s="86" t="s">
        <v>61</v>
      </c>
      <c r="Q201" s="87"/>
      <c r="R201" s="88">
        <f t="shared" si="5"/>
        <v>0</v>
      </c>
      <c r="S201" s="89" t="str">
        <f t="shared" si="4"/>
        <v>-</v>
      </c>
      <c r="T201" s="90" t="str">
        <f>IF($K$15=1,"",IF(AND(Таблица233[[#This Row],[Заказ (упаковок)
↓]]=0,$K$15*Таблица233[[#This Row],[Уп. в коробке]]&lt;5),0,ROUNDDOWN($K$15*Таблица233[[#This Row],[Уп. в коробке]],0)))</f>
        <v/>
      </c>
      <c r="U201" s="91" t="str">
        <f>IF(MOD(Таблица233[[#This Row],[Заказ (упаковок)
↓]],Таблица233[[#This Row],[Кратность заказа, упаковок]])&gt;0,"ошибка - неверное количество в заказе","")</f>
        <v/>
      </c>
    </row>
    <row r="202" spans="1:21" x14ac:dyDescent="0.3">
      <c r="A202" s="75"/>
      <c r="B202" s="76" t="s">
        <v>726</v>
      </c>
      <c r="C202" s="77" t="s">
        <v>26</v>
      </c>
      <c r="D202" s="78" t="s">
        <v>53</v>
      </c>
      <c r="E202" s="78" t="s">
        <v>685</v>
      </c>
      <c r="F202" s="79" t="s">
        <v>727</v>
      </c>
      <c r="G202" s="80" t="s">
        <v>56</v>
      </c>
      <c r="H202" s="81" t="s">
        <v>57</v>
      </c>
      <c r="I202" s="81">
        <v>40</v>
      </c>
      <c r="J202" s="82">
        <v>10</v>
      </c>
      <c r="K202" s="167">
        <v>2.6799999999999997</v>
      </c>
      <c r="L202" s="83" t="s">
        <v>728</v>
      </c>
      <c r="M202" s="84" t="s">
        <v>58</v>
      </c>
      <c r="N202" s="85" t="s">
        <v>688</v>
      </c>
      <c r="O202" s="86" t="s">
        <v>729</v>
      </c>
      <c r="P202" s="86" t="s">
        <v>61</v>
      </c>
      <c r="Q202" s="87"/>
      <c r="R202" s="88">
        <f t="shared" si="5"/>
        <v>0</v>
      </c>
      <c r="S202" s="89" t="str">
        <f t="shared" si="4"/>
        <v>-</v>
      </c>
      <c r="T202" s="90" t="str">
        <f>IF($K$15=1,"",IF(AND(Таблица233[[#This Row],[Заказ (упаковок)
↓]]=0,$K$15*Таблица233[[#This Row],[Уп. в коробке]]&lt;5),0,ROUNDDOWN($K$15*Таблица233[[#This Row],[Уп. в коробке]],0)))</f>
        <v/>
      </c>
      <c r="U202" s="91" t="str">
        <f>IF(MOD(Таблица233[[#This Row],[Заказ (упаковок)
↓]],Таблица233[[#This Row],[Кратность заказа, упаковок]])&gt;0,"ошибка - неверное количество в заказе","")</f>
        <v/>
      </c>
    </row>
    <row r="203" spans="1:21" x14ac:dyDescent="0.3">
      <c r="A203" s="75"/>
      <c r="B203" s="76" t="s">
        <v>730</v>
      </c>
      <c r="C203" s="77" t="s">
        <v>26</v>
      </c>
      <c r="D203" s="78" t="s">
        <v>53</v>
      </c>
      <c r="E203" s="78" t="s">
        <v>685</v>
      </c>
      <c r="F203" s="79" t="s">
        <v>731</v>
      </c>
      <c r="G203" s="80" t="s">
        <v>56</v>
      </c>
      <c r="H203" s="81" t="s">
        <v>57</v>
      </c>
      <c r="I203" s="81">
        <v>40</v>
      </c>
      <c r="J203" s="82">
        <v>10</v>
      </c>
      <c r="K203" s="167">
        <v>2.8299999999999996</v>
      </c>
      <c r="L203" s="83" t="s">
        <v>732</v>
      </c>
      <c r="M203" s="84" t="s">
        <v>58</v>
      </c>
      <c r="N203" s="85" t="s">
        <v>688</v>
      </c>
      <c r="O203" s="86" t="s">
        <v>733</v>
      </c>
      <c r="P203" s="86" t="s">
        <v>61</v>
      </c>
      <c r="Q203" s="87"/>
      <c r="R203" s="88">
        <f t="shared" si="5"/>
        <v>0</v>
      </c>
      <c r="S203" s="89" t="str">
        <f t="shared" si="4"/>
        <v>-</v>
      </c>
      <c r="T203" s="90" t="str">
        <f>IF($K$15=1,"",IF(AND(Таблица233[[#This Row],[Заказ (упаковок)
↓]]=0,$K$15*Таблица233[[#This Row],[Уп. в коробке]]&lt;5),0,ROUNDDOWN($K$15*Таблица233[[#This Row],[Уп. в коробке]],0)))</f>
        <v/>
      </c>
      <c r="U203" s="91" t="str">
        <f>IF(MOD(Таблица233[[#This Row],[Заказ (упаковок)
↓]],Таблица233[[#This Row],[Кратность заказа, упаковок]])&gt;0,"ошибка - неверное количество в заказе","")</f>
        <v/>
      </c>
    </row>
    <row r="204" spans="1:21" x14ac:dyDescent="0.3">
      <c r="A204" s="75"/>
      <c r="B204" s="76" t="s">
        <v>734</v>
      </c>
      <c r="C204" s="77" t="s">
        <v>26</v>
      </c>
      <c r="D204" s="78" t="s">
        <v>53</v>
      </c>
      <c r="E204" s="78" t="s">
        <v>685</v>
      </c>
      <c r="F204" s="79" t="s">
        <v>84</v>
      </c>
      <c r="G204" s="80" t="s">
        <v>56</v>
      </c>
      <c r="H204" s="81" t="s">
        <v>57</v>
      </c>
      <c r="I204" s="81">
        <v>40</v>
      </c>
      <c r="J204" s="82">
        <v>10</v>
      </c>
      <c r="K204" s="167">
        <v>2.5199999999999996</v>
      </c>
      <c r="L204" s="83" t="s">
        <v>735</v>
      </c>
      <c r="M204" s="84" t="s">
        <v>58</v>
      </c>
      <c r="N204" s="85" t="s">
        <v>688</v>
      </c>
      <c r="O204" s="86" t="s">
        <v>736</v>
      </c>
      <c r="P204" s="86" t="s">
        <v>61</v>
      </c>
      <c r="Q204" s="87"/>
      <c r="R204" s="88">
        <f t="shared" si="5"/>
        <v>0</v>
      </c>
      <c r="S204" s="89" t="str">
        <f t="shared" si="4"/>
        <v>-</v>
      </c>
      <c r="T204" s="90" t="str">
        <f>IF($K$15=1,"",IF(AND(Таблица233[[#This Row],[Заказ (упаковок)
↓]]=0,$K$15*Таблица233[[#This Row],[Уп. в коробке]]&lt;5),0,ROUNDDOWN($K$15*Таблица233[[#This Row],[Уп. в коробке]],0)))</f>
        <v/>
      </c>
      <c r="U204" s="91" t="str">
        <f>IF(MOD(Таблица233[[#This Row],[Заказ (упаковок)
↓]],Таблица233[[#This Row],[Кратность заказа, упаковок]])&gt;0,"ошибка - неверное количество в заказе","")</f>
        <v/>
      </c>
    </row>
    <row r="205" spans="1:21" x14ac:dyDescent="0.3">
      <c r="A205" s="75"/>
      <c r="B205" s="76" t="s">
        <v>737</v>
      </c>
      <c r="C205" s="77" t="s">
        <v>26</v>
      </c>
      <c r="D205" s="78" t="s">
        <v>53</v>
      </c>
      <c r="E205" s="78" t="s">
        <v>738</v>
      </c>
      <c r="F205" s="79" t="s">
        <v>739</v>
      </c>
      <c r="G205" s="80" t="s">
        <v>340</v>
      </c>
      <c r="H205" s="81" t="s">
        <v>740</v>
      </c>
      <c r="I205" s="81">
        <v>40</v>
      </c>
      <c r="J205" s="82">
        <v>10</v>
      </c>
      <c r="K205" s="167">
        <v>3.9899999999999998</v>
      </c>
      <c r="L205" s="83" t="s">
        <v>741</v>
      </c>
      <c r="M205" s="84" t="s">
        <v>58</v>
      </c>
      <c r="N205" s="85" t="s">
        <v>742</v>
      </c>
      <c r="O205" s="86" t="s">
        <v>743</v>
      </c>
      <c r="P205" s="86" t="s">
        <v>61</v>
      </c>
      <c r="Q205" s="87"/>
      <c r="R205" s="88">
        <f t="shared" si="5"/>
        <v>0</v>
      </c>
      <c r="S205" s="89" t="str">
        <f t="shared" si="4"/>
        <v>-</v>
      </c>
      <c r="T205" s="90" t="str">
        <f>IF($K$15=1,"",IF(AND(Таблица233[[#This Row],[Заказ (упаковок)
↓]]=0,$K$15*Таблица233[[#This Row],[Уп. в коробке]]&lt;5),0,ROUNDDOWN($K$15*Таблица233[[#This Row],[Уп. в коробке]],0)))</f>
        <v/>
      </c>
      <c r="U205" s="91" t="str">
        <f>IF(MOD(Таблица233[[#This Row],[Заказ (упаковок)
↓]],Таблица233[[#This Row],[Кратность заказа, упаковок]])&gt;0,"ошибка - неверное количество в заказе","")</f>
        <v/>
      </c>
    </row>
    <row r="206" spans="1:21" x14ac:dyDescent="0.3">
      <c r="A206" s="75"/>
      <c r="B206" s="76" t="s">
        <v>744</v>
      </c>
      <c r="C206" s="77" t="s">
        <v>26</v>
      </c>
      <c r="D206" s="78" t="s">
        <v>53</v>
      </c>
      <c r="E206" s="78" t="s">
        <v>745</v>
      </c>
      <c r="F206" s="79" t="s">
        <v>746</v>
      </c>
      <c r="G206" s="80" t="s">
        <v>95</v>
      </c>
      <c r="H206" s="81" t="s">
        <v>747</v>
      </c>
      <c r="I206" s="81">
        <v>40</v>
      </c>
      <c r="J206" s="82">
        <v>10</v>
      </c>
      <c r="K206" s="167">
        <v>2.4</v>
      </c>
      <c r="L206" s="83" t="s">
        <v>748</v>
      </c>
      <c r="M206" s="84" t="s">
        <v>58</v>
      </c>
      <c r="N206" s="85" t="s">
        <v>749</v>
      </c>
      <c r="O206" s="86" t="s">
        <v>750</v>
      </c>
      <c r="P206" s="86" t="s">
        <v>61</v>
      </c>
      <c r="Q206" s="87"/>
      <c r="R206" s="88">
        <f t="shared" si="5"/>
        <v>0</v>
      </c>
      <c r="S206" s="89" t="str">
        <f t="shared" si="4"/>
        <v>-</v>
      </c>
      <c r="T206" s="90" t="str">
        <f>IF($K$15=1,"",IF(AND(Таблица233[[#This Row],[Заказ (упаковок)
↓]]=0,$K$15*Таблица233[[#This Row],[Уп. в коробке]]&lt;5),0,ROUNDDOWN($K$15*Таблица233[[#This Row],[Уп. в коробке]],0)))</f>
        <v/>
      </c>
      <c r="U206" s="91" t="str">
        <f>IF(MOD(Таблица233[[#This Row],[Заказ (упаковок)
↓]],Таблица233[[#This Row],[Кратность заказа, упаковок]])&gt;0,"ошибка - неверное количество в заказе","")</f>
        <v/>
      </c>
    </row>
    <row r="207" spans="1:21" x14ac:dyDescent="0.3">
      <c r="A207" s="75"/>
      <c r="B207" s="76" t="s">
        <v>751</v>
      </c>
      <c r="C207" s="77" t="s">
        <v>26</v>
      </c>
      <c r="D207" s="78" t="s">
        <v>53</v>
      </c>
      <c r="E207" s="78" t="s">
        <v>752</v>
      </c>
      <c r="F207" s="79" t="s">
        <v>753</v>
      </c>
      <c r="G207" s="80" t="s">
        <v>95</v>
      </c>
      <c r="H207" s="81" t="s">
        <v>754</v>
      </c>
      <c r="I207" s="81">
        <v>40</v>
      </c>
      <c r="J207" s="82">
        <v>10</v>
      </c>
      <c r="K207" s="167">
        <v>2.4</v>
      </c>
      <c r="L207" s="83" t="s">
        <v>755</v>
      </c>
      <c r="M207" s="84" t="s">
        <v>58</v>
      </c>
      <c r="N207" s="85" t="s">
        <v>756</v>
      </c>
      <c r="O207" s="86" t="s">
        <v>757</v>
      </c>
      <c r="P207" s="86" t="s">
        <v>61</v>
      </c>
      <c r="Q207" s="87"/>
      <c r="R207" s="88">
        <f t="shared" si="5"/>
        <v>0</v>
      </c>
      <c r="S207" s="89" t="str">
        <f t="shared" si="4"/>
        <v>-</v>
      </c>
      <c r="T207" s="90" t="str">
        <f>IF($K$15=1,"",IF(AND(Таблица233[[#This Row],[Заказ (упаковок)
↓]]=0,$K$15*Таблица233[[#This Row],[Уп. в коробке]]&lt;5),0,ROUNDDOWN($K$15*Таблица233[[#This Row],[Уп. в коробке]],0)))</f>
        <v/>
      </c>
      <c r="U207" s="91" t="str">
        <f>IF(MOD(Таблица233[[#This Row],[Заказ (упаковок)
↓]],Таблица233[[#This Row],[Кратность заказа, упаковок]])&gt;0,"ошибка - неверное количество в заказе","")</f>
        <v/>
      </c>
    </row>
    <row r="208" spans="1:21" x14ac:dyDescent="0.3">
      <c r="A208" s="75"/>
      <c r="B208" s="76" t="s">
        <v>758</v>
      </c>
      <c r="C208" s="77" t="s">
        <v>26</v>
      </c>
      <c r="D208" s="78" t="s">
        <v>53</v>
      </c>
      <c r="E208" s="78" t="s">
        <v>759</v>
      </c>
      <c r="F208" s="79"/>
      <c r="G208" s="80" t="s">
        <v>95</v>
      </c>
      <c r="H208" s="81" t="s">
        <v>754</v>
      </c>
      <c r="I208" s="81">
        <v>40</v>
      </c>
      <c r="J208" s="82">
        <v>10</v>
      </c>
      <c r="K208" s="167">
        <v>3.25</v>
      </c>
      <c r="L208" s="83" t="s">
        <v>760</v>
      </c>
      <c r="M208" s="84" t="s">
        <v>58</v>
      </c>
      <c r="N208" s="85" t="s">
        <v>761</v>
      </c>
      <c r="O208" s="86" t="s">
        <v>762</v>
      </c>
      <c r="P208" s="86" t="s">
        <v>61</v>
      </c>
      <c r="Q208" s="87"/>
      <c r="R208" s="88">
        <f t="shared" si="5"/>
        <v>0</v>
      </c>
      <c r="S208" s="89" t="str">
        <f t="shared" si="4"/>
        <v>-</v>
      </c>
      <c r="T208" s="90" t="str">
        <f>IF($K$15=1,"",IF(AND(Таблица233[[#This Row],[Заказ (упаковок)
↓]]=0,$K$15*Таблица233[[#This Row],[Уп. в коробке]]&lt;5),0,ROUNDDOWN($K$15*Таблица233[[#This Row],[Уп. в коробке]],0)))</f>
        <v/>
      </c>
      <c r="U208" s="91" t="str">
        <f>IF(MOD(Таблица233[[#This Row],[Заказ (упаковок)
↓]],Таблица233[[#This Row],[Кратность заказа, упаковок]])&gt;0,"ошибка - неверное количество в заказе","")</f>
        <v/>
      </c>
    </row>
    <row r="209" spans="1:21" x14ac:dyDescent="0.3">
      <c r="A209" s="75"/>
      <c r="B209" s="76" t="s">
        <v>763</v>
      </c>
      <c r="C209" s="77" t="s">
        <v>26</v>
      </c>
      <c r="D209" s="78" t="s">
        <v>53</v>
      </c>
      <c r="E209" s="78" t="s">
        <v>764</v>
      </c>
      <c r="F209" s="79" t="s">
        <v>765</v>
      </c>
      <c r="G209" s="80" t="s">
        <v>95</v>
      </c>
      <c r="H209" s="81" t="s">
        <v>754</v>
      </c>
      <c r="I209" s="81">
        <v>40</v>
      </c>
      <c r="J209" s="82">
        <v>10</v>
      </c>
      <c r="K209" s="167">
        <v>2.61</v>
      </c>
      <c r="L209" s="83" t="s">
        <v>766</v>
      </c>
      <c r="M209" s="84" t="s">
        <v>58</v>
      </c>
      <c r="N209" s="85" t="s">
        <v>767</v>
      </c>
      <c r="O209" s="86" t="s">
        <v>768</v>
      </c>
      <c r="P209" s="86" t="s">
        <v>61</v>
      </c>
      <c r="Q209" s="87"/>
      <c r="R209" s="88">
        <f t="shared" si="5"/>
        <v>0</v>
      </c>
      <c r="S209" s="89" t="str">
        <f t="shared" si="4"/>
        <v>-</v>
      </c>
      <c r="T209" s="90" t="str">
        <f>IF($K$15=1,"",IF(AND(Таблица233[[#This Row],[Заказ (упаковок)
↓]]=0,$K$15*Таблица233[[#This Row],[Уп. в коробке]]&lt;5),0,ROUNDDOWN($K$15*Таблица233[[#This Row],[Уп. в коробке]],0)))</f>
        <v/>
      </c>
      <c r="U209" s="91" t="str">
        <f>IF(MOD(Таблица233[[#This Row],[Заказ (упаковок)
↓]],Таблица233[[#This Row],[Кратность заказа, упаковок]])&gt;0,"ошибка - неверное количество в заказе","")</f>
        <v/>
      </c>
    </row>
    <row r="210" spans="1:21" x14ac:dyDescent="0.3">
      <c r="A210" s="75"/>
      <c r="B210" s="76" t="s">
        <v>769</v>
      </c>
      <c r="C210" s="77" t="s">
        <v>26</v>
      </c>
      <c r="D210" s="78" t="s">
        <v>53</v>
      </c>
      <c r="E210" s="78" t="s">
        <v>752</v>
      </c>
      <c r="F210" s="79" t="s">
        <v>770</v>
      </c>
      <c r="G210" s="80" t="s">
        <v>95</v>
      </c>
      <c r="H210" s="81" t="s">
        <v>747</v>
      </c>
      <c r="I210" s="81">
        <v>40</v>
      </c>
      <c r="J210" s="82">
        <v>10</v>
      </c>
      <c r="K210" s="167">
        <v>2.61</v>
      </c>
      <c r="L210" s="83" t="s">
        <v>771</v>
      </c>
      <c r="M210" s="84" t="s">
        <v>58</v>
      </c>
      <c r="N210" s="85" t="s">
        <v>756</v>
      </c>
      <c r="O210" s="86" t="s">
        <v>772</v>
      </c>
      <c r="P210" s="86" t="s">
        <v>61</v>
      </c>
      <c r="Q210" s="87"/>
      <c r="R210" s="88">
        <f t="shared" si="5"/>
        <v>0</v>
      </c>
      <c r="S210" s="89" t="str">
        <f t="shared" si="4"/>
        <v>-</v>
      </c>
      <c r="T210" s="90" t="str">
        <f>IF($K$15=1,"",IF(AND(Таблица233[[#This Row],[Заказ (упаковок)
↓]]=0,$K$15*Таблица233[[#This Row],[Уп. в коробке]]&lt;5),0,ROUNDDOWN($K$15*Таблица233[[#This Row],[Уп. в коробке]],0)))</f>
        <v/>
      </c>
      <c r="U210" s="91" t="str">
        <f>IF(MOD(Таблица233[[#This Row],[Заказ (упаковок)
↓]],Таблица233[[#This Row],[Кратность заказа, упаковок]])&gt;0,"ошибка - неверное количество в заказе","")</f>
        <v/>
      </c>
    </row>
    <row r="211" spans="1:21" x14ac:dyDescent="0.3">
      <c r="A211" s="75"/>
      <c r="B211" s="76" t="s">
        <v>773</v>
      </c>
      <c r="C211" s="77" t="s">
        <v>26</v>
      </c>
      <c r="D211" s="78" t="s">
        <v>53</v>
      </c>
      <c r="E211" s="78" t="s">
        <v>752</v>
      </c>
      <c r="F211" s="79" t="s">
        <v>774</v>
      </c>
      <c r="G211" s="80" t="s">
        <v>95</v>
      </c>
      <c r="H211" s="81" t="s">
        <v>747</v>
      </c>
      <c r="I211" s="81">
        <v>40</v>
      </c>
      <c r="J211" s="82">
        <v>10</v>
      </c>
      <c r="K211" s="167">
        <v>3.0399999999999996</v>
      </c>
      <c r="L211" s="83" t="s">
        <v>775</v>
      </c>
      <c r="M211" s="84" t="s">
        <v>58</v>
      </c>
      <c r="N211" s="85" t="s">
        <v>756</v>
      </c>
      <c r="O211" s="86" t="s">
        <v>776</v>
      </c>
      <c r="P211" s="86" t="s">
        <v>61</v>
      </c>
      <c r="Q211" s="87"/>
      <c r="R211" s="88">
        <f t="shared" si="5"/>
        <v>0</v>
      </c>
      <c r="S211" s="89" t="str">
        <f t="shared" si="4"/>
        <v>-</v>
      </c>
      <c r="T211" s="90" t="str">
        <f>IF($K$15=1,"",IF(AND(Таблица233[[#This Row],[Заказ (упаковок)
↓]]=0,$K$15*Таблица233[[#This Row],[Уп. в коробке]]&lt;5),0,ROUNDDOWN($K$15*Таблица233[[#This Row],[Уп. в коробке]],0)))</f>
        <v/>
      </c>
      <c r="U211" s="91" t="str">
        <f>IF(MOD(Таблица233[[#This Row],[Заказ (упаковок)
↓]],Таблица233[[#This Row],[Кратность заказа, упаковок]])&gt;0,"ошибка - неверное количество в заказе","")</f>
        <v/>
      </c>
    </row>
    <row r="212" spans="1:21" x14ac:dyDescent="0.3">
      <c r="A212" s="75"/>
      <c r="B212" s="76" t="s">
        <v>777</v>
      </c>
      <c r="C212" s="77" t="s">
        <v>26</v>
      </c>
      <c r="D212" s="78" t="s">
        <v>53</v>
      </c>
      <c r="E212" s="78" t="s">
        <v>738</v>
      </c>
      <c r="F212" s="79" t="s">
        <v>778</v>
      </c>
      <c r="G212" s="80" t="s">
        <v>95</v>
      </c>
      <c r="H212" s="81" t="s">
        <v>779</v>
      </c>
      <c r="I212" s="81">
        <v>40</v>
      </c>
      <c r="J212" s="82">
        <v>10</v>
      </c>
      <c r="K212" s="167">
        <v>2.61</v>
      </c>
      <c r="L212" s="83" t="s">
        <v>780</v>
      </c>
      <c r="M212" s="84" t="s">
        <v>58</v>
      </c>
      <c r="N212" s="85" t="s">
        <v>742</v>
      </c>
      <c r="O212" s="86" t="s">
        <v>781</v>
      </c>
      <c r="P212" s="86" t="s">
        <v>61</v>
      </c>
      <c r="Q212" s="87"/>
      <c r="R212" s="88">
        <f t="shared" si="5"/>
        <v>0</v>
      </c>
      <c r="S212" s="89" t="str">
        <f t="shared" si="4"/>
        <v>-</v>
      </c>
      <c r="T212" s="90" t="str">
        <f>IF($K$15=1,"",IF(AND(Таблица233[[#This Row],[Заказ (упаковок)
↓]]=0,$K$15*Таблица233[[#This Row],[Уп. в коробке]]&lt;5),0,ROUNDDOWN($K$15*Таблица233[[#This Row],[Уп. в коробке]],0)))</f>
        <v/>
      </c>
      <c r="U212" s="91" t="str">
        <f>IF(MOD(Таблица233[[#This Row],[Заказ (упаковок)
↓]],Таблица233[[#This Row],[Кратность заказа, упаковок]])&gt;0,"ошибка - неверное количество в заказе","")</f>
        <v/>
      </c>
    </row>
    <row r="213" spans="1:21" x14ac:dyDescent="0.3">
      <c r="A213" s="75"/>
      <c r="B213" s="76" t="s">
        <v>782</v>
      </c>
      <c r="C213" s="77" t="s">
        <v>26</v>
      </c>
      <c r="D213" s="78" t="s">
        <v>53</v>
      </c>
      <c r="E213" s="78" t="s">
        <v>783</v>
      </c>
      <c r="F213" s="79" t="s">
        <v>784</v>
      </c>
      <c r="G213" s="80" t="s">
        <v>95</v>
      </c>
      <c r="H213" s="81" t="s">
        <v>754</v>
      </c>
      <c r="I213" s="81">
        <v>40</v>
      </c>
      <c r="J213" s="82">
        <v>10</v>
      </c>
      <c r="K213" s="167">
        <v>2.61</v>
      </c>
      <c r="L213" s="83" t="s">
        <v>785</v>
      </c>
      <c r="M213" s="84" t="s">
        <v>58</v>
      </c>
      <c r="N213" s="85" t="s">
        <v>786</v>
      </c>
      <c r="O213" s="86" t="s">
        <v>787</v>
      </c>
      <c r="P213" s="86" t="s">
        <v>61</v>
      </c>
      <c r="Q213" s="87"/>
      <c r="R213" s="88">
        <f t="shared" si="5"/>
        <v>0</v>
      </c>
      <c r="S213" s="89" t="str">
        <f t="shared" si="4"/>
        <v>-</v>
      </c>
      <c r="T213" s="90" t="str">
        <f>IF($K$15=1,"",IF(AND(Таблица233[[#This Row],[Заказ (упаковок)
↓]]=0,$K$15*Таблица233[[#This Row],[Уп. в коробке]]&lt;5),0,ROUNDDOWN($K$15*Таблица233[[#This Row],[Уп. в коробке]],0)))</f>
        <v/>
      </c>
      <c r="U213" s="91" t="str">
        <f>IF(MOD(Таблица233[[#This Row],[Заказ (упаковок)
↓]],Таблица233[[#This Row],[Кратность заказа, упаковок]])&gt;0,"ошибка - неверное количество в заказе","")</f>
        <v/>
      </c>
    </row>
    <row r="214" spans="1:21" x14ac:dyDescent="0.3">
      <c r="A214" s="75"/>
      <c r="B214" s="76" t="s">
        <v>788</v>
      </c>
      <c r="C214" s="77" t="s">
        <v>26</v>
      </c>
      <c r="D214" s="78" t="s">
        <v>53</v>
      </c>
      <c r="E214" s="78" t="s">
        <v>789</v>
      </c>
      <c r="F214" s="79"/>
      <c r="G214" s="80" t="s">
        <v>95</v>
      </c>
      <c r="H214" s="81" t="s">
        <v>754</v>
      </c>
      <c r="I214" s="81">
        <v>40</v>
      </c>
      <c r="J214" s="82">
        <v>10</v>
      </c>
      <c r="K214" s="167">
        <v>3.0399999999999996</v>
      </c>
      <c r="L214" s="83" t="s">
        <v>790</v>
      </c>
      <c r="M214" s="84" t="s">
        <v>58</v>
      </c>
      <c r="N214" s="85" t="s">
        <v>791</v>
      </c>
      <c r="O214" s="86" t="s">
        <v>792</v>
      </c>
      <c r="P214" s="86" t="s">
        <v>61</v>
      </c>
      <c r="Q214" s="87"/>
      <c r="R214" s="88">
        <f t="shared" si="5"/>
        <v>0</v>
      </c>
      <c r="S214" s="89" t="str">
        <f t="shared" si="4"/>
        <v>-</v>
      </c>
      <c r="T214" s="90" t="str">
        <f>IF($K$15=1,"",IF(AND(Таблица233[[#This Row],[Заказ (упаковок)
↓]]=0,$K$15*Таблица233[[#This Row],[Уп. в коробке]]&lt;5),0,ROUNDDOWN($K$15*Таблица233[[#This Row],[Уп. в коробке]],0)))</f>
        <v/>
      </c>
      <c r="U214" s="91" t="str">
        <f>IF(MOD(Таблица233[[#This Row],[Заказ (упаковок)
↓]],Таблица233[[#This Row],[Кратность заказа, упаковок]])&gt;0,"ошибка - неверное количество в заказе","")</f>
        <v/>
      </c>
    </row>
    <row r="215" spans="1:21" x14ac:dyDescent="0.3">
      <c r="A215" s="75"/>
      <c r="B215" s="76" t="s">
        <v>793</v>
      </c>
      <c r="C215" s="77" t="s">
        <v>26</v>
      </c>
      <c r="D215" s="78" t="s">
        <v>53</v>
      </c>
      <c r="E215" s="78" t="s">
        <v>794</v>
      </c>
      <c r="F215" s="79" t="s">
        <v>795</v>
      </c>
      <c r="G215" s="80" t="s">
        <v>95</v>
      </c>
      <c r="H215" s="81" t="s">
        <v>796</v>
      </c>
      <c r="I215" s="81">
        <v>40</v>
      </c>
      <c r="J215" s="82">
        <v>10</v>
      </c>
      <c r="K215" s="167">
        <v>2.61</v>
      </c>
      <c r="L215" s="83" t="s">
        <v>797</v>
      </c>
      <c r="M215" s="84" t="s">
        <v>58</v>
      </c>
      <c r="N215" s="85" t="s">
        <v>798</v>
      </c>
      <c r="O215" s="86" t="s">
        <v>799</v>
      </c>
      <c r="P215" s="86" t="s">
        <v>61</v>
      </c>
      <c r="Q215" s="87"/>
      <c r="R215" s="88">
        <f t="shared" si="5"/>
        <v>0</v>
      </c>
      <c r="S215" s="89" t="str">
        <f t="shared" si="4"/>
        <v>-</v>
      </c>
      <c r="T215" s="90" t="str">
        <f>IF($K$15=1,"",IF(AND(Таблица233[[#This Row],[Заказ (упаковок)
↓]]=0,$K$15*Таблица233[[#This Row],[Уп. в коробке]]&lt;5),0,ROUNDDOWN($K$15*Таблица233[[#This Row],[Уп. в коробке]],0)))</f>
        <v/>
      </c>
      <c r="U215" s="91" t="str">
        <f>IF(MOD(Таблица233[[#This Row],[Заказ (упаковок)
↓]],Таблица233[[#This Row],[Кратность заказа, упаковок]])&gt;0,"ошибка - неверное количество в заказе","")</f>
        <v/>
      </c>
    </row>
    <row r="216" spans="1:21" x14ac:dyDescent="0.3">
      <c r="A216" s="75"/>
      <c r="B216" s="76" t="s">
        <v>800</v>
      </c>
      <c r="C216" s="77" t="s">
        <v>26</v>
      </c>
      <c r="D216" s="78" t="s">
        <v>53</v>
      </c>
      <c r="E216" s="78" t="s">
        <v>801</v>
      </c>
      <c r="F216" s="79" t="s">
        <v>802</v>
      </c>
      <c r="G216" s="80" t="s">
        <v>95</v>
      </c>
      <c r="H216" s="81" t="s">
        <v>803</v>
      </c>
      <c r="I216" s="81">
        <v>40</v>
      </c>
      <c r="J216" s="82">
        <v>10</v>
      </c>
      <c r="K216" s="167">
        <v>2.61</v>
      </c>
      <c r="L216" s="83" t="s">
        <v>804</v>
      </c>
      <c r="M216" s="84" t="s">
        <v>58</v>
      </c>
      <c r="N216" s="85" t="s">
        <v>805</v>
      </c>
      <c r="O216" s="86" t="s">
        <v>806</v>
      </c>
      <c r="P216" s="86" t="s">
        <v>61</v>
      </c>
      <c r="Q216" s="87"/>
      <c r="R216" s="88">
        <f t="shared" si="5"/>
        <v>0</v>
      </c>
      <c r="S216" s="89" t="str">
        <f t="shared" si="4"/>
        <v>-</v>
      </c>
      <c r="T216" s="90" t="str">
        <f>IF($K$15=1,"",IF(AND(Таблица233[[#This Row],[Заказ (упаковок)
↓]]=0,$K$15*Таблица233[[#This Row],[Уп. в коробке]]&lt;5),0,ROUNDDOWN($K$15*Таблица233[[#This Row],[Уп. в коробке]],0)))</f>
        <v/>
      </c>
      <c r="U216" s="91" t="str">
        <f>IF(MOD(Таблица233[[#This Row],[Заказ (упаковок)
↓]],Таблица233[[#This Row],[Кратность заказа, упаковок]])&gt;0,"ошибка - неверное количество в заказе","")</f>
        <v/>
      </c>
    </row>
    <row r="217" spans="1:21" x14ac:dyDescent="0.3">
      <c r="A217" s="75"/>
      <c r="B217" s="76" t="s">
        <v>807</v>
      </c>
      <c r="C217" s="77" t="s">
        <v>26</v>
      </c>
      <c r="D217" s="78" t="s">
        <v>53</v>
      </c>
      <c r="E217" s="78" t="s">
        <v>808</v>
      </c>
      <c r="F217" s="79"/>
      <c r="G217" s="80" t="s">
        <v>95</v>
      </c>
      <c r="H217" s="81" t="s">
        <v>747</v>
      </c>
      <c r="I217" s="81">
        <v>40</v>
      </c>
      <c r="J217" s="82">
        <v>10</v>
      </c>
      <c r="K217" s="167">
        <v>2.8299999999999996</v>
      </c>
      <c r="L217" s="83" t="s">
        <v>809</v>
      </c>
      <c r="M217" s="84" t="s">
        <v>58</v>
      </c>
      <c r="N217" s="85" t="s">
        <v>810</v>
      </c>
      <c r="O217" s="86" t="s">
        <v>811</v>
      </c>
      <c r="P217" s="86" t="s">
        <v>61</v>
      </c>
      <c r="Q217" s="87"/>
      <c r="R217" s="88">
        <f t="shared" si="5"/>
        <v>0</v>
      </c>
      <c r="S217" s="89" t="str">
        <f t="shared" si="4"/>
        <v>-</v>
      </c>
      <c r="T217" s="90" t="str">
        <f>IF($K$15=1,"",IF(AND(Таблица233[[#This Row],[Заказ (упаковок)
↓]]=0,$K$15*Таблица233[[#This Row],[Уп. в коробке]]&lt;5),0,ROUNDDOWN($K$15*Таблица233[[#This Row],[Уп. в коробке]],0)))</f>
        <v/>
      </c>
      <c r="U217" s="91" t="str">
        <f>IF(MOD(Таблица233[[#This Row],[Заказ (упаковок)
↓]],Таблица233[[#This Row],[Кратность заказа, упаковок]])&gt;0,"ошибка - неверное количество в заказе","")</f>
        <v/>
      </c>
    </row>
    <row r="218" spans="1:21" x14ac:dyDescent="0.3">
      <c r="A218" s="75"/>
      <c r="B218" s="76" t="s">
        <v>812</v>
      </c>
      <c r="C218" s="77" t="s">
        <v>26</v>
      </c>
      <c r="D218" s="78" t="s">
        <v>53</v>
      </c>
      <c r="E218" s="78" t="s">
        <v>813</v>
      </c>
      <c r="F218" s="79"/>
      <c r="G218" s="80" t="s">
        <v>95</v>
      </c>
      <c r="H218" s="81" t="s">
        <v>814</v>
      </c>
      <c r="I218" s="81">
        <v>40</v>
      </c>
      <c r="J218" s="82">
        <v>10</v>
      </c>
      <c r="K218" s="167">
        <v>2.19</v>
      </c>
      <c r="L218" s="83" t="s">
        <v>815</v>
      </c>
      <c r="M218" s="84" t="s">
        <v>58</v>
      </c>
      <c r="N218" s="85" t="s">
        <v>816</v>
      </c>
      <c r="O218" s="86" t="s">
        <v>817</v>
      </c>
      <c r="P218" s="86" t="s">
        <v>61</v>
      </c>
      <c r="Q218" s="87"/>
      <c r="R218" s="88">
        <f t="shared" si="5"/>
        <v>0</v>
      </c>
      <c r="S218" s="89" t="str">
        <f t="shared" si="4"/>
        <v>-</v>
      </c>
      <c r="T218" s="90" t="str">
        <f>IF($K$15=1,"",IF(AND(Таблица233[[#This Row],[Заказ (упаковок)
↓]]=0,$K$15*Таблица233[[#This Row],[Уп. в коробке]]&lt;5),0,ROUNDDOWN($K$15*Таблица233[[#This Row],[Уп. в коробке]],0)))</f>
        <v/>
      </c>
      <c r="U218" s="91" t="str">
        <f>IF(MOD(Таблица233[[#This Row],[Заказ (упаковок)
↓]],Таблица233[[#This Row],[Кратность заказа, упаковок]])&gt;0,"ошибка - неверное количество в заказе","")</f>
        <v/>
      </c>
    </row>
    <row r="219" spans="1:21" x14ac:dyDescent="0.3">
      <c r="A219" s="75"/>
      <c r="B219" s="76" t="s">
        <v>818</v>
      </c>
      <c r="C219" s="77" t="s">
        <v>26</v>
      </c>
      <c r="D219" s="78" t="s">
        <v>53</v>
      </c>
      <c r="E219" s="78" t="s">
        <v>819</v>
      </c>
      <c r="F219" s="79"/>
      <c r="G219" s="80" t="s">
        <v>95</v>
      </c>
      <c r="H219" s="81" t="s">
        <v>754</v>
      </c>
      <c r="I219" s="81">
        <v>40</v>
      </c>
      <c r="J219" s="82">
        <v>10</v>
      </c>
      <c r="K219" s="167">
        <v>2.61</v>
      </c>
      <c r="L219" s="83" t="s">
        <v>820</v>
      </c>
      <c r="M219" s="84" t="s">
        <v>58</v>
      </c>
      <c r="N219" s="85" t="s">
        <v>821</v>
      </c>
      <c r="O219" s="86" t="s">
        <v>822</v>
      </c>
      <c r="P219" s="86" t="s">
        <v>61</v>
      </c>
      <c r="Q219" s="87"/>
      <c r="R219" s="88">
        <f t="shared" si="5"/>
        <v>0</v>
      </c>
      <c r="S219" s="89" t="str">
        <f t="shared" ref="S219:S282" si="6">IF(Q219/I219=0,"-",Q219/I219)</f>
        <v>-</v>
      </c>
      <c r="T219" s="90" t="str">
        <f>IF($K$15=1,"",IF(AND(Таблица233[[#This Row],[Заказ (упаковок)
↓]]=0,$K$15*Таблица233[[#This Row],[Уп. в коробке]]&lt;5),0,ROUNDDOWN($K$15*Таблица233[[#This Row],[Уп. в коробке]],0)))</f>
        <v/>
      </c>
      <c r="U219" s="91" t="str">
        <f>IF(MOD(Таблица233[[#This Row],[Заказ (упаковок)
↓]],Таблица233[[#This Row],[Кратность заказа, упаковок]])&gt;0,"ошибка - неверное количество в заказе","")</f>
        <v/>
      </c>
    </row>
    <row r="220" spans="1:21" x14ac:dyDescent="0.3">
      <c r="A220" s="75"/>
      <c r="B220" s="76" t="s">
        <v>823</v>
      </c>
      <c r="C220" s="77" t="s">
        <v>26</v>
      </c>
      <c r="D220" s="78" t="s">
        <v>53</v>
      </c>
      <c r="E220" s="78" t="s">
        <v>783</v>
      </c>
      <c r="F220" s="79" t="s">
        <v>84</v>
      </c>
      <c r="G220" s="80" t="s">
        <v>824</v>
      </c>
      <c r="H220" s="81" t="s">
        <v>747</v>
      </c>
      <c r="I220" s="81">
        <v>40</v>
      </c>
      <c r="J220" s="82">
        <v>10</v>
      </c>
      <c r="K220" s="167">
        <v>3.25</v>
      </c>
      <c r="L220" s="83" t="s">
        <v>825</v>
      </c>
      <c r="M220" s="84" t="s">
        <v>58</v>
      </c>
      <c r="N220" s="85" t="s">
        <v>786</v>
      </c>
      <c r="O220" s="86" t="s">
        <v>826</v>
      </c>
      <c r="P220" s="86" t="s">
        <v>61</v>
      </c>
      <c r="Q220" s="87"/>
      <c r="R220" s="88">
        <f t="shared" ref="R220:R283" si="7">K220*Q220</f>
        <v>0</v>
      </c>
      <c r="S220" s="89" t="str">
        <f t="shared" si="6"/>
        <v>-</v>
      </c>
      <c r="T220" s="90" t="str">
        <f>IF($K$15=1,"",IF(AND(Таблица233[[#This Row],[Заказ (упаковок)
↓]]=0,$K$15*Таблица233[[#This Row],[Уп. в коробке]]&lt;5),0,ROUNDDOWN($K$15*Таблица233[[#This Row],[Уп. в коробке]],0)))</f>
        <v/>
      </c>
      <c r="U220" s="91" t="str">
        <f>IF(MOD(Таблица233[[#This Row],[Заказ (упаковок)
↓]],Таблица233[[#This Row],[Кратность заказа, упаковок]])&gt;0,"ошибка - неверное количество в заказе","")</f>
        <v/>
      </c>
    </row>
    <row r="221" spans="1:21" x14ac:dyDescent="0.3">
      <c r="A221" s="75"/>
      <c r="B221" s="76" t="s">
        <v>827</v>
      </c>
      <c r="C221" s="77" t="s">
        <v>26</v>
      </c>
      <c r="D221" s="78" t="s">
        <v>53</v>
      </c>
      <c r="E221" s="78" t="s">
        <v>828</v>
      </c>
      <c r="F221" s="79" t="s">
        <v>829</v>
      </c>
      <c r="G221" s="80" t="s">
        <v>56</v>
      </c>
      <c r="H221" s="81" t="s">
        <v>57</v>
      </c>
      <c r="I221" s="81">
        <v>40</v>
      </c>
      <c r="J221" s="82">
        <v>10</v>
      </c>
      <c r="K221" s="167">
        <v>2.9699999999999998</v>
      </c>
      <c r="L221" s="83" t="s">
        <v>830</v>
      </c>
      <c r="M221" s="84" t="s">
        <v>58</v>
      </c>
      <c r="N221" s="85" t="s">
        <v>831</v>
      </c>
      <c r="O221" s="86" t="s">
        <v>832</v>
      </c>
      <c r="P221" s="86" t="s">
        <v>61</v>
      </c>
      <c r="Q221" s="87"/>
      <c r="R221" s="88">
        <f t="shared" si="7"/>
        <v>0</v>
      </c>
      <c r="S221" s="89" t="str">
        <f t="shared" si="6"/>
        <v>-</v>
      </c>
      <c r="T221" s="90" t="str">
        <f>IF($K$15=1,"",IF(AND(Таблица233[[#This Row],[Заказ (упаковок)
↓]]=0,$K$15*Таблица233[[#This Row],[Уп. в коробке]]&lt;5),0,ROUNDDOWN($K$15*Таблица233[[#This Row],[Уп. в коробке]],0)))</f>
        <v/>
      </c>
      <c r="U221" s="91" t="str">
        <f>IF(MOD(Таблица233[[#This Row],[Заказ (упаковок)
↓]],Таблица233[[#This Row],[Кратность заказа, упаковок]])&gt;0,"ошибка - неверное количество в заказе","")</f>
        <v/>
      </c>
    </row>
    <row r="222" spans="1:21" x14ac:dyDescent="0.3">
      <c r="A222" s="75"/>
      <c r="B222" s="76" t="s">
        <v>833</v>
      </c>
      <c r="C222" s="77" t="s">
        <v>26</v>
      </c>
      <c r="D222" s="78" t="s">
        <v>53</v>
      </c>
      <c r="E222" s="78" t="s">
        <v>828</v>
      </c>
      <c r="F222" s="79" t="s">
        <v>834</v>
      </c>
      <c r="G222" s="80" t="s">
        <v>56</v>
      </c>
      <c r="H222" s="81" t="s">
        <v>57</v>
      </c>
      <c r="I222" s="81">
        <v>40</v>
      </c>
      <c r="J222" s="82">
        <v>10</v>
      </c>
      <c r="K222" s="167">
        <v>2.8899999999999997</v>
      </c>
      <c r="L222" s="83" t="s">
        <v>835</v>
      </c>
      <c r="M222" s="84" t="s">
        <v>58</v>
      </c>
      <c r="N222" s="85" t="s">
        <v>831</v>
      </c>
      <c r="O222" s="86" t="s">
        <v>836</v>
      </c>
      <c r="P222" s="86" t="s">
        <v>61</v>
      </c>
      <c r="Q222" s="87"/>
      <c r="R222" s="88">
        <f t="shared" si="7"/>
        <v>0</v>
      </c>
      <c r="S222" s="89" t="str">
        <f t="shared" si="6"/>
        <v>-</v>
      </c>
      <c r="T222" s="90" t="str">
        <f>IF($K$15=1,"",IF(AND(Таблица233[[#This Row],[Заказ (упаковок)
↓]]=0,$K$15*Таблица233[[#This Row],[Уп. в коробке]]&lt;5),0,ROUNDDOWN($K$15*Таблица233[[#This Row],[Уп. в коробке]],0)))</f>
        <v/>
      </c>
      <c r="U222" s="91" t="str">
        <f>IF(MOD(Таблица233[[#This Row],[Заказ (упаковок)
↓]],Таблица233[[#This Row],[Кратность заказа, упаковок]])&gt;0,"ошибка - неверное количество в заказе","")</f>
        <v/>
      </c>
    </row>
    <row r="223" spans="1:21" x14ac:dyDescent="0.3">
      <c r="A223" s="75"/>
      <c r="B223" s="76" t="s">
        <v>837</v>
      </c>
      <c r="C223" s="77" t="s">
        <v>26</v>
      </c>
      <c r="D223" s="78" t="s">
        <v>53</v>
      </c>
      <c r="E223" s="78" t="s">
        <v>828</v>
      </c>
      <c r="F223" s="79" t="s">
        <v>838</v>
      </c>
      <c r="G223" s="80" t="s">
        <v>56</v>
      </c>
      <c r="H223" s="81" t="s">
        <v>57</v>
      </c>
      <c r="I223" s="81">
        <v>40</v>
      </c>
      <c r="J223" s="82">
        <v>10</v>
      </c>
      <c r="K223" s="167">
        <v>3.1999999999999997</v>
      </c>
      <c r="L223" s="83" t="s">
        <v>839</v>
      </c>
      <c r="M223" s="84" t="s">
        <v>58</v>
      </c>
      <c r="N223" s="85" t="s">
        <v>831</v>
      </c>
      <c r="O223" s="86" t="s">
        <v>840</v>
      </c>
      <c r="P223" s="86" t="s">
        <v>61</v>
      </c>
      <c r="Q223" s="87"/>
      <c r="R223" s="88">
        <f t="shared" si="7"/>
        <v>0</v>
      </c>
      <c r="S223" s="89" t="str">
        <f t="shared" si="6"/>
        <v>-</v>
      </c>
      <c r="T223" s="90" t="str">
        <f>IF($K$15=1,"",IF(AND(Таблица233[[#This Row],[Заказ (упаковок)
↓]]=0,$K$15*Таблица233[[#This Row],[Уп. в коробке]]&lt;5),0,ROUNDDOWN($K$15*Таблица233[[#This Row],[Уп. в коробке]],0)))</f>
        <v/>
      </c>
      <c r="U223" s="91" t="str">
        <f>IF(MOD(Таблица233[[#This Row],[Заказ (упаковок)
↓]],Таблица233[[#This Row],[Кратность заказа, упаковок]])&gt;0,"ошибка - неверное количество в заказе","")</f>
        <v/>
      </c>
    </row>
    <row r="224" spans="1:21" x14ac:dyDescent="0.3">
      <c r="A224" s="75"/>
      <c r="B224" s="76" t="s">
        <v>841</v>
      </c>
      <c r="C224" s="77" t="s">
        <v>26</v>
      </c>
      <c r="D224" s="78" t="s">
        <v>53</v>
      </c>
      <c r="E224" s="78" t="s">
        <v>828</v>
      </c>
      <c r="F224" s="79" t="s">
        <v>842</v>
      </c>
      <c r="G224" s="80" t="s">
        <v>56</v>
      </c>
      <c r="H224" s="81" t="s">
        <v>57</v>
      </c>
      <c r="I224" s="81">
        <v>40</v>
      </c>
      <c r="J224" s="82">
        <v>10</v>
      </c>
      <c r="K224" s="167">
        <v>3.57</v>
      </c>
      <c r="L224" s="83" t="s">
        <v>843</v>
      </c>
      <c r="M224" s="84" t="s">
        <v>58</v>
      </c>
      <c r="N224" s="85" t="s">
        <v>831</v>
      </c>
      <c r="O224" s="86" t="s">
        <v>844</v>
      </c>
      <c r="P224" s="86" t="s">
        <v>61</v>
      </c>
      <c r="Q224" s="87"/>
      <c r="R224" s="88">
        <f t="shared" si="7"/>
        <v>0</v>
      </c>
      <c r="S224" s="89" t="str">
        <f t="shared" si="6"/>
        <v>-</v>
      </c>
      <c r="T224" s="90" t="str">
        <f>IF($K$15=1,"",IF(AND(Таблица233[[#This Row],[Заказ (упаковок)
↓]]=0,$K$15*Таблица233[[#This Row],[Уп. в коробке]]&lt;5),0,ROUNDDOWN($K$15*Таблица233[[#This Row],[Уп. в коробке]],0)))</f>
        <v/>
      </c>
      <c r="U224" s="91" t="str">
        <f>IF(MOD(Таблица233[[#This Row],[Заказ (упаковок)
↓]],Таблица233[[#This Row],[Кратность заказа, упаковок]])&gt;0,"ошибка - неверное количество в заказе","")</f>
        <v/>
      </c>
    </row>
    <row r="225" spans="1:21" x14ac:dyDescent="0.3">
      <c r="A225" s="75"/>
      <c r="B225" s="76" t="s">
        <v>845</v>
      </c>
      <c r="C225" s="77" t="s">
        <v>26</v>
      </c>
      <c r="D225" s="78" t="s">
        <v>53</v>
      </c>
      <c r="E225" s="78" t="s">
        <v>828</v>
      </c>
      <c r="F225" s="79" t="s">
        <v>846</v>
      </c>
      <c r="G225" s="80" t="s">
        <v>56</v>
      </c>
      <c r="H225" s="81" t="s">
        <v>57</v>
      </c>
      <c r="I225" s="81">
        <v>40</v>
      </c>
      <c r="J225" s="82">
        <v>10</v>
      </c>
      <c r="K225" s="167">
        <v>3.1999999999999997</v>
      </c>
      <c r="L225" s="83" t="s">
        <v>847</v>
      </c>
      <c r="M225" s="84" t="s">
        <v>58</v>
      </c>
      <c r="N225" s="85" t="s">
        <v>831</v>
      </c>
      <c r="O225" s="86" t="s">
        <v>848</v>
      </c>
      <c r="P225" s="86" t="s">
        <v>61</v>
      </c>
      <c r="Q225" s="87"/>
      <c r="R225" s="88">
        <f t="shared" si="7"/>
        <v>0</v>
      </c>
      <c r="S225" s="89" t="str">
        <f t="shared" si="6"/>
        <v>-</v>
      </c>
      <c r="T225" s="90" t="str">
        <f>IF($K$15=1,"",IF(AND(Таблица233[[#This Row],[Заказ (упаковок)
↓]]=0,$K$15*Таблица233[[#This Row],[Уп. в коробке]]&lt;5),0,ROUNDDOWN($K$15*Таблица233[[#This Row],[Уп. в коробке]],0)))</f>
        <v/>
      </c>
      <c r="U225" s="91" t="str">
        <f>IF(MOD(Таблица233[[#This Row],[Заказ (упаковок)
↓]],Таблица233[[#This Row],[Кратность заказа, упаковок]])&gt;0,"ошибка - неверное количество в заказе","")</f>
        <v/>
      </c>
    </row>
    <row r="226" spans="1:21" x14ac:dyDescent="0.3">
      <c r="A226" s="75"/>
      <c r="B226" s="76" t="s">
        <v>849</v>
      </c>
      <c r="C226" s="77" t="s">
        <v>26</v>
      </c>
      <c r="D226" s="78" t="s">
        <v>53</v>
      </c>
      <c r="E226" s="78" t="s">
        <v>828</v>
      </c>
      <c r="F226" s="79" t="s">
        <v>850</v>
      </c>
      <c r="G226" s="80" t="s">
        <v>56</v>
      </c>
      <c r="H226" s="81" t="s">
        <v>57</v>
      </c>
      <c r="I226" s="81">
        <v>40</v>
      </c>
      <c r="J226" s="82">
        <v>10</v>
      </c>
      <c r="K226" s="167">
        <v>2.6799999999999997</v>
      </c>
      <c r="L226" s="83" t="s">
        <v>851</v>
      </c>
      <c r="M226" s="84" t="s">
        <v>58</v>
      </c>
      <c r="N226" s="85" t="s">
        <v>831</v>
      </c>
      <c r="O226" s="86" t="s">
        <v>852</v>
      </c>
      <c r="P226" s="86" t="s">
        <v>61</v>
      </c>
      <c r="Q226" s="87"/>
      <c r="R226" s="88">
        <f t="shared" si="7"/>
        <v>0</v>
      </c>
      <c r="S226" s="89" t="str">
        <f t="shared" si="6"/>
        <v>-</v>
      </c>
      <c r="T226" s="90" t="str">
        <f>IF($K$15=1,"",IF(AND(Таблица233[[#This Row],[Заказ (упаковок)
↓]]=0,$K$15*Таблица233[[#This Row],[Уп. в коробке]]&lt;5),0,ROUNDDOWN($K$15*Таблица233[[#This Row],[Уп. в коробке]],0)))</f>
        <v/>
      </c>
      <c r="U226" s="91" t="str">
        <f>IF(MOD(Таблица233[[#This Row],[Заказ (упаковок)
↓]],Таблица233[[#This Row],[Кратность заказа, упаковок]])&gt;0,"ошибка - неверное количество в заказе","")</f>
        <v/>
      </c>
    </row>
    <row r="227" spans="1:21" x14ac:dyDescent="0.3">
      <c r="A227" s="75"/>
      <c r="B227" s="76" t="s">
        <v>853</v>
      </c>
      <c r="C227" s="77" t="s">
        <v>26</v>
      </c>
      <c r="D227" s="78" t="s">
        <v>53</v>
      </c>
      <c r="E227" s="78" t="s">
        <v>828</v>
      </c>
      <c r="F227" s="79" t="s">
        <v>854</v>
      </c>
      <c r="G227" s="80" t="s">
        <v>56</v>
      </c>
      <c r="H227" s="81" t="s">
        <v>57</v>
      </c>
      <c r="I227" s="81">
        <v>40</v>
      </c>
      <c r="J227" s="82">
        <v>10</v>
      </c>
      <c r="K227" s="167">
        <v>2.8899999999999997</v>
      </c>
      <c r="L227" s="83" t="s">
        <v>855</v>
      </c>
      <c r="M227" s="84" t="s">
        <v>58</v>
      </c>
      <c r="N227" s="85" t="s">
        <v>831</v>
      </c>
      <c r="O227" s="86">
        <v>8719497266531</v>
      </c>
      <c r="P227" s="86" t="s">
        <v>61</v>
      </c>
      <c r="Q227" s="87"/>
      <c r="R227" s="88">
        <f t="shared" si="7"/>
        <v>0</v>
      </c>
      <c r="S227" s="89" t="str">
        <f t="shared" si="6"/>
        <v>-</v>
      </c>
      <c r="T227" s="90" t="str">
        <f>IF($K$15=1,"",IF(AND(Таблица233[[#This Row],[Заказ (упаковок)
↓]]=0,$K$15*Таблица233[[#This Row],[Уп. в коробке]]&lt;5),0,ROUNDDOWN($K$15*Таблица233[[#This Row],[Уп. в коробке]],0)))</f>
        <v/>
      </c>
      <c r="U227" s="91" t="str">
        <f>IF(MOD(Таблица233[[#This Row],[Заказ (упаковок)
↓]],Таблица233[[#This Row],[Кратность заказа, упаковок]])&gt;0,"ошибка - неверное количество в заказе","")</f>
        <v/>
      </c>
    </row>
    <row r="228" spans="1:21" x14ac:dyDescent="0.3">
      <c r="A228" s="75"/>
      <c r="B228" s="76" t="s">
        <v>856</v>
      </c>
      <c r="C228" s="77" t="s">
        <v>26</v>
      </c>
      <c r="D228" s="78" t="s">
        <v>53</v>
      </c>
      <c r="E228" s="78" t="s">
        <v>828</v>
      </c>
      <c r="F228" s="79" t="s">
        <v>857</v>
      </c>
      <c r="G228" s="80" t="s">
        <v>56</v>
      </c>
      <c r="H228" s="81" t="s">
        <v>57</v>
      </c>
      <c r="I228" s="81">
        <v>40</v>
      </c>
      <c r="J228" s="82">
        <v>10</v>
      </c>
      <c r="K228" s="167">
        <v>3.4</v>
      </c>
      <c r="L228" s="83" t="s">
        <v>858</v>
      </c>
      <c r="M228" s="84" t="s">
        <v>58</v>
      </c>
      <c r="N228" s="85" t="s">
        <v>831</v>
      </c>
      <c r="O228" s="86" t="s">
        <v>859</v>
      </c>
      <c r="P228" s="86" t="s">
        <v>61</v>
      </c>
      <c r="Q228" s="87"/>
      <c r="R228" s="88">
        <f t="shared" si="7"/>
        <v>0</v>
      </c>
      <c r="S228" s="89" t="str">
        <f t="shared" si="6"/>
        <v>-</v>
      </c>
      <c r="T228" s="90" t="str">
        <f>IF($K$15=1,"",IF(AND(Таблица233[[#This Row],[Заказ (упаковок)
↓]]=0,$K$15*Таблица233[[#This Row],[Уп. в коробке]]&lt;5),0,ROUNDDOWN($K$15*Таблица233[[#This Row],[Уп. в коробке]],0)))</f>
        <v/>
      </c>
      <c r="U228" s="91" t="str">
        <f>IF(MOD(Таблица233[[#This Row],[Заказ (упаковок)
↓]],Таблица233[[#This Row],[Кратность заказа, упаковок]])&gt;0,"ошибка - неверное количество в заказе","")</f>
        <v/>
      </c>
    </row>
    <row r="229" spans="1:21" x14ac:dyDescent="0.3">
      <c r="A229" s="75"/>
      <c r="B229" s="76" t="s">
        <v>860</v>
      </c>
      <c r="C229" s="77" t="s">
        <v>26</v>
      </c>
      <c r="D229" s="78" t="s">
        <v>53</v>
      </c>
      <c r="E229" s="78" t="s">
        <v>828</v>
      </c>
      <c r="F229" s="79" t="s">
        <v>84</v>
      </c>
      <c r="G229" s="80" t="s">
        <v>56</v>
      </c>
      <c r="H229" s="81" t="s">
        <v>57</v>
      </c>
      <c r="I229" s="81">
        <v>40</v>
      </c>
      <c r="J229" s="82">
        <v>10</v>
      </c>
      <c r="K229" s="167">
        <v>3.1199999999999997</v>
      </c>
      <c r="L229" s="83" t="s">
        <v>861</v>
      </c>
      <c r="M229" s="84" t="s">
        <v>58</v>
      </c>
      <c r="N229" s="85" t="s">
        <v>831</v>
      </c>
      <c r="O229" s="86" t="s">
        <v>862</v>
      </c>
      <c r="P229" s="86" t="s">
        <v>61</v>
      </c>
      <c r="Q229" s="87"/>
      <c r="R229" s="88">
        <f t="shared" si="7"/>
        <v>0</v>
      </c>
      <c r="S229" s="89" t="str">
        <f t="shared" si="6"/>
        <v>-</v>
      </c>
      <c r="T229" s="90" t="str">
        <f>IF($K$15=1,"",IF(AND(Таблица233[[#This Row],[Заказ (упаковок)
↓]]=0,$K$15*Таблица233[[#This Row],[Уп. в коробке]]&lt;5),0,ROUNDDOWN($K$15*Таблица233[[#This Row],[Уп. в коробке]],0)))</f>
        <v/>
      </c>
      <c r="U229" s="91" t="str">
        <f>IF(MOD(Таблица233[[#This Row],[Заказ (упаковок)
↓]],Таблица233[[#This Row],[Кратность заказа, упаковок]])&gt;0,"ошибка - неверное количество в заказе","")</f>
        <v/>
      </c>
    </row>
    <row r="230" spans="1:21" x14ac:dyDescent="0.3">
      <c r="A230" s="75"/>
      <c r="B230" s="76" t="s">
        <v>863</v>
      </c>
      <c r="C230" s="77" t="s">
        <v>26</v>
      </c>
      <c r="D230" s="78" t="s">
        <v>53</v>
      </c>
      <c r="E230" s="78" t="s">
        <v>112</v>
      </c>
      <c r="F230" s="79" t="s">
        <v>864</v>
      </c>
      <c r="G230" s="80" t="s">
        <v>56</v>
      </c>
      <c r="H230" s="81" t="s">
        <v>57</v>
      </c>
      <c r="I230" s="81">
        <v>40</v>
      </c>
      <c r="J230" s="82">
        <v>10</v>
      </c>
      <c r="K230" s="167">
        <v>2.9699999999999998</v>
      </c>
      <c r="L230" s="83">
        <v>81045</v>
      </c>
      <c r="M230" s="84" t="s">
        <v>58</v>
      </c>
      <c r="N230" s="85" t="s">
        <v>115</v>
      </c>
      <c r="O230" s="86" t="s">
        <v>865</v>
      </c>
      <c r="P230" s="86" t="s">
        <v>61</v>
      </c>
      <c r="Q230" s="87"/>
      <c r="R230" s="88">
        <f t="shared" si="7"/>
        <v>0</v>
      </c>
      <c r="S230" s="89" t="str">
        <f t="shared" si="6"/>
        <v>-</v>
      </c>
      <c r="T230" s="90" t="str">
        <f>IF($K$15=1,"",IF(AND(Таблица233[[#This Row],[Заказ (упаковок)
↓]]=0,$K$15*Таблица233[[#This Row],[Уп. в коробке]]&lt;5),0,ROUNDDOWN($K$15*Таблица233[[#This Row],[Уп. в коробке]],0)))</f>
        <v/>
      </c>
      <c r="U230" s="91" t="str">
        <f>IF(MOD(Таблица233[[#This Row],[Заказ (упаковок)
↓]],Таблица233[[#This Row],[Кратность заказа, упаковок]])&gt;0,"ошибка - неверное количество в заказе","")</f>
        <v/>
      </c>
    </row>
    <row r="231" spans="1:21" x14ac:dyDescent="0.3">
      <c r="A231" s="75"/>
      <c r="B231" s="76" t="s">
        <v>866</v>
      </c>
      <c r="C231" s="77" t="s">
        <v>26</v>
      </c>
      <c r="D231" s="78" t="s">
        <v>53</v>
      </c>
      <c r="E231" s="78" t="s">
        <v>112</v>
      </c>
      <c r="F231" s="79" t="s">
        <v>867</v>
      </c>
      <c r="G231" s="80" t="s">
        <v>56</v>
      </c>
      <c r="H231" s="81" t="s">
        <v>57</v>
      </c>
      <c r="I231" s="81">
        <v>40</v>
      </c>
      <c r="J231" s="82">
        <v>10</v>
      </c>
      <c r="K231" s="167">
        <v>3.42</v>
      </c>
      <c r="L231" s="83">
        <v>81030</v>
      </c>
      <c r="M231" s="84" t="s">
        <v>58</v>
      </c>
      <c r="N231" s="85" t="s">
        <v>115</v>
      </c>
      <c r="O231" s="86" t="s">
        <v>868</v>
      </c>
      <c r="P231" s="86" t="s">
        <v>61</v>
      </c>
      <c r="Q231" s="87"/>
      <c r="R231" s="88">
        <f t="shared" si="7"/>
        <v>0</v>
      </c>
      <c r="S231" s="89" t="str">
        <f t="shared" si="6"/>
        <v>-</v>
      </c>
      <c r="T231" s="90" t="str">
        <f>IF($K$15=1,"",IF(AND(Таблица233[[#This Row],[Заказ (упаковок)
↓]]=0,$K$15*Таблица233[[#This Row],[Уп. в коробке]]&lt;5),0,ROUNDDOWN($K$15*Таблица233[[#This Row],[Уп. в коробке]],0)))</f>
        <v/>
      </c>
      <c r="U231" s="91" t="str">
        <f>IF(MOD(Таблица233[[#This Row],[Заказ (упаковок)
↓]],Таблица233[[#This Row],[Кратность заказа, упаковок]])&gt;0,"ошибка - неверное количество в заказе","")</f>
        <v/>
      </c>
    </row>
    <row r="232" spans="1:21" x14ac:dyDescent="0.3">
      <c r="A232" s="75"/>
      <c r="B232" s="76" t="s">
        <v>869</v>
      </c>
      <c r="C232" s="77" t="s">
        <v>26</v>
      </c>
      <c r="D232" s="78" t="s">
        <v>53</v>
      </c>
      <c r="E232" s="78" t="s">
        <v>112</v>
      </c>
      <c r="F232" s="79" t="s">
        <v>870</v>
      </c>
      <c r="G232" s="80" t="s">
        <v>56</v>
      </c>
      <c r="H232" s="81" t="s">
        <v>57</v>
      </c>
      <c r="I232" s="81">
        <v>40</v>
      </c>
      <c r="J232" s="82">
        <v>10</v>
      </c>
      <c r="K232" s="167">
        <v>2.9699999999999998</v>
      </c>
      <c r="L232" s="83">
        <v>81035</v>
      </c>
      <c r="M232" s="84" t="s">
        <v>58</v>
      </c>
      <c r="N232" s="85" t="s">
        <v>115</v>
      </c>
      <c r="O232" s="86" t="s">
        <v>871</v>
      </c>
      <c r="P232" s="86" t="s">
        <v>61</v>
      </c>
      <c r="Q232" s="87"/>
      <c r="R232" s="88">
        <f t="shared" si="7"/>
        <v>0</v>
      </c>
      <c r="S232" s="89" t="str">
        <f t="shared" si="6"/>
        <v>-</v>
      </c>
      <c r="T232" s="90" t="str">
        <f>IF($K$15=1,"",IF(AND(Таблица233[[#This Row],[Заказ (упаковок)
↓]]=0,$K$15*Таблица233[[#This Row],[Уп. в коробке]]&lt;5),0,ROUNDDOWN($K$15*Таблица233[[#This Row],[Уп. в коробке]],0)))</f>
        <v/>
      </c>
      <c r="U232" s="91" t="str">
        <f>IF(MOD(Таблица233[[#This Row],[Заказ (упаковок)
↓]],Таблица233[[#This Row],[Кратность заказа, упаковок]])&gt;0,"ошибка - неверное количество в заказе","")</f>
        <v/>
      </c>
    </row>
    <row r="233" spans="1:21" x14ac:dyDescent="0.3">
      <c r="A233" s="75"/>
      <c r="B233" s="76" t="s">
        <v>872</v>
      </c>
      <c r="C233" s="77" t="s">
        <v>26</v>
      </c>
      <c r="D233" s="78" t="s">
        <v>53</v>
      </c>
      <c r="E233" s="78" t="s">
        <v>112</v>
      </c>
      <c r="F233" s="79" t="s">
        <v>873</v>
      </c>
      <c r="G233" s="80" t="s">
        <v>56</v>
      </c>
      <c r="H233" s="81" t="s">
        <v>57</v>
      </c>
      <c r="I233" s="81">
        <v>40</v>
      </c>
      <c r="J233" s="82">
        <v>10</v>
      </c>
      <c r="K233" s="167">
        <v>3.1199999999999997</v>
      </c>
      <c r="L233" s="83">
        <v>81040</v>
      </c>
      <c r="M233" s="84" t="s">
        <v>58</v>
      </c>
      <c r="N233" s="85" t="s">
        <v>115</v>
      </c>
      <c r="O233" s="86" t="s">
        <v>874</v>
      </c>
      <c r="P233" s="86" t="s">
        <v>61</v>
      </c>
      <c r="Q233" s="87"/>
      <c r="R233" s="88">
        <f t="shared" si="7"/>
        <v>0</v>
      </c>
      <c r="S233" s="89" t="str">
        <f t="shared" si="6"/>
        <v>-</v>
      </c>
      <c r="T233" s="90" t="str">
        <f>IF($K$15=1,"",IF(AND(Таблица233[[#This Row],[Заказ (упаковок)
↓]]=0,$K$15*Таблица233[[#This Row],[Уп. в коробке]]&lt;5),0,ROUNDDOWN($K$15*Таблица233[[#This Row],[Уп. в коробке]],0)))</f>
        <v/>
      </c>
      <c r="U233" s="91" t="str">
        <f>IF(MOD(Таблица233[[#This Row],[Заказ (упаковок)
↓]],Таблица233[[#This Row],[Кратность заказа, упаковок]])&gt;0,"ошибка - неверное количество в заказе","")</f>
        <v/>
      </c>
    </row>
    <row r="234" spans="1:21" x14ac:dyDescent="0.3">
      <c r="A234" s="75"/>
      <c r="B234" s="76" t="s">
        <v>875</v>
      </c>
      <c r="C234" s="77" t="s">
        <v>26</v>
      </c>
      <c r="D234" s="78" t="s">
        <v>876</v>
      </c>
      <c r="E234" s="78"/>
      <c r="F234" s="79" t="s">
        <v>877</v>
      </c>
      <c r="G234" s="80" t="s">
        <v>95</v>
      </c>
      <c r="H234" s="81" t="s">
        <v>57</v>
      </c>
      <c r="I234" s="81">
        <v>40</v>
      </c>
      <c r="J234" s="82">
        <v>10</v>
      </c>
      <c r="K234" s="167">
        <v>2.8299999999999996</v>
      </c>
      <c r="L234" s="83">
        <v>81050</v>
      </c>
      <c r="M234" s="84" t="s">
        <v>84</v>
      </c>
      <c r="N234" s="85"/>
      <c r="O234" s="86" t="s">
        <v>878</v>
      </c>
      <c r="P234" s="86" t="s">
        <v>61</v>
      </c>
      <c r="Q234" s="87"/>
      <c r="R234" s="88">
        <f t="shared" si="7"/>
        <v>0</v>
      </c>
      <c r="S234" s="89" t="str">
        <f t="shared" si="6"/>
        <v>-</v>
      </c>
      <c r="T234" s="90" t="str">
        <f>IF($K$15=1,"",IF(AND(Таблица233[[#This Row],[Заказ (упаковок)
↓]]=0,$K$15*Таблица233[[#This Row],[Уп. в коробке]]&lt;5),0,ROUNDDOWN($K$15*Таблица233[[#This Row],[Уп. в коробке]],0)))</f>
        <v/>
      </c>
      <c r="U234" s="91" t="str">
        <f>IF(MOD(Таблица233[[#This Row],[Заказ (упаковок)
↓]],Таблица233[[#This Row],[Кратность заказа, упаковок]])&gt;0,"ошибка - неверное количество в заказе","")</f>
        <v/>
      </c>
    </row>
    <row r="235" spans="1:21" x14ac:dyDescent="0.3">
      <c r="A235" s="75"/>
      <c r="B235" s="76" t="s">
        <v>879</v>
      </c>
      <c r="C235" s="77" t="s">
        <v>26</v>
      </c>
      <c r="D235" s="78" t="s">
        <v>876</v>
      </c>
      <c r="E235" s="78"/>
      <c r="F235" s="79" t="s">
        <v>880</v>
      </c>
      <c r="G235" s="80" t="s">
        <v>95</v>
      </c>
      <c r="H235" s="81" t="s">
        <v>57</v>
      </c>
      <c r="I235" s="81">
        <v>40</v>
      </c>
      <c r="J235" s="82">
        <v>10</v>
      </c>
      <c r="K235" s="167">
        <v>2.7199999999999998</v>
      </c>
      <c r="L235" s="83" t="s">
        <v>881</v>
      </c>
      <c r="M235" s="84" t="s">
        <v>84</v>
      </c>
      <c r="N235" s="85"/>
      <c r="O235" s="86" t="s">
        <v>882</v>
      </c>
      <c r="P235" s="86" t="s">
        <v>61</v>
      </c>
      <c r="Q235" s="87"/>
      <c r="R235" s="88">
        <f t="shared" si="7"/>
        <v>0</v>
      </c>
      <c r="S235" s="89" t="str">
        <f t="shared" si="6"/>
        <v>-</v>
      </c>
      <c r="T235" s="90" t="str">
        <f>IF($K$15=1,"",IF(AND(Таблица233[[#This Row],[Заказ (упаковок)
↓]]=0,$K$15*Таблица233[[#This Row],[Уп. в коробке]]&lt;5),0,ROUNDDOWN($K$15*Таблица233[[#This Row],[Уп. в коробке]],0)))</f>
        <v/>
      </c>
      <c r="U235" s="91" t="str">
        <f>IF(MOD(Таблица233[[#This Row],[Заказ (упаковок)
↓]],Таблица233[[#This Row],[Кратность заказа, упаковок]])&gt;0,"ошибка - неверное количество в заказе","")</f>
        <v/>
      </c>
    </row>
    <row r="236" spans="1:21" x14ac:dyDescent="0.3">
      <c r="A236" s="75"/>
      <c r="B236" s="76" t="s">
        <v>883</v>
      </c>
      <c r="C236" s="77" t="s">
        <v>26</v>
      </c>
      <c r="D236" s="78" t="s">
        <v>876</v>
      </c>
      <c r="E236" s="78"/>
      <c r="F236" s="79" t="s">
        <v>884</v>
      </c>
      <c r="G236" s="80" t="s">
        <v>95</v>
      </c>
      <c r="H236" s="81" t="s">
        <v>57</v>
      </c>
      <c r="I236" s="81">
        <v>40</v>
      </c>
      <c r="J236" s="82">
        <v>10</v>
      </c>
      <c r="K236" s="167">
        <v>3.0399999999999996</v>
      </c>
      <c r="L236" s="83" t="s">
        <v>885</v>
      </c>
      <c r="M236" s="84" t="s">
        <v>84</v>
      </c>
      <c r="N236" s="85"/>
      <c r="O236" s="86" t="s">
        <v>886</v>
      </c>
      <c r="P236" s="86" t="s">
        <v>61</v>
      </c>
      <c r="Q236" s="87"/>
      <c r="R236" s="88">
        <f t="shared" si="7"/>
        <v>0</v>
      </c>
      <c r="S236" s="89" t="str">
        <f t="shared" si="6"/>
        <v>-</v>
      </c>
      <c r="T236" s="90" t="str">
        <f>IF($K$15=1,"",IF(AND(Таблица233[[#This Row],[Заказ (упаковок)
↓]]=0,$K$15*Таблица233[[#This Row],[Уп. в коробке]]&lt;5),0,ROUNDDOWN($K$15*Таблица233[[#This Row],[Уп. в коробке]],0)))</f>
        <v/>
      </c>
      <c r="U236" s="91" t="str">
        <f>IF(MOD(Таблица233[[#This Row],[Заказ (упаковок)
↓]],Таблица233[[#This Row],[Кратность заказа, упаковок]])&gt;0,"ошибка - неверное количество в заказе","")</f>
        <v/>
      </c>
    </row>
    <row r="237" spans="1:21" x14ac:dyDescent="0.3">
      <c r="A237" s="75"/>
      <c r="B237" s="76" t="s">
        <v>887</v>
      </c>
      <c r="C237" s="77" t="s">
        <v>26</v>
      </c>
      <c r="D237" s="78" t="s">
        <v>876</v>
      </c>
      <c r="E237" s="78"/>
      <c r="F237" s="79" t="s">
        <v>888</v>
      </c>
      <c r="G237" s="80" t="s">
        <v>95</v>
      </c>
      <c r="H237" s="81" t="s">
        <v>57</v>
      </c>
      <c r="I237" s="81">
        <v>40</v>
      </c>
      <c r="J237" s="82">
        <v>10</v>
      </c>
      <c r="K237" s="167">
        <v>3.0399999999999996</v>
      </c>
      <c r="L237" s="83" t="s">
        <v>889</v>
      </c>
      <c r="M237" s="84" t="s">
        <v>84</v>
      </c>
      <c r="N237" s="85"/>
      <c r="O237" s="86" t="s">
        <v>890</v>
      </c>
      <c r="P237" s="86" t="s">
        <v>61</v>
      </c>
      <c r="Q237" s="87"/>
      <c r="R237" s="88">
        <f t="shared" si="7"/>
        <v>0</v>
      </c>
      <c r="S237" s="89" t="str">
        <f t="shared" si="6"/>
        <v>-</v>
      </c>
      <c r="T237" s="90" t="str">
        <f>IF($K$15=1,"",IF(AND(Таблица233[[#This Row],[Заказ (упаковок)
↓]]=0,$K$15*Таблица233[[#This Row],[Уп. в коробке]]&lt;5),0,ROUNDDOWN($K$15*Таблица233[[#This Row],[Уп. в коробке]],0)))</f>
        <v/>
      </c>
      <c r="U237" s="91" t="str">
        <f>IF(MOD(Таблица233[[#This Row],[Заказ (упаковок)
↓]],Таблица233[[#This Row],[Кратность заказа, упаковок]])&gt;0,"ошибка - неверное количество в заказе","")</f>
        <v/>
      </c>
    </row>
    <row r="238" spans="1:21" x14ac:dyDescent="0.3">
      <c r="A238" s="75"/>
      <c r="B238" s="76" t="s">
        <v>891</v>
      </c>
      <c r="C238" s="77" t="s">
        <v>26</v>
      </c>
      <c r="D238" s="78" t="s">
        <v>876</v>
      </c>
      <c r="E238" s="78"/>
      <c r="F238" s="79" t="s">
        <v>892</v>
      </c>
      <c r="G238" s="80" t="s">
        <v>95</v>
      </c>
      <c r="H238" s="81" t="s">
        <v>57</v>
      </c>
      <c r="I238" s="81">
        <v>40</v>
      </c>
      <c r="J238" s="82">
        <v>10</v>
      </c>
      <c r="K238" s="167">
        <v>3.0399999999999996</v>
      </c>
      <c r="L238" s="83" t="s">
        <v>893</v>
      </c>
      <c r="M238" s="84" t="s">
        <v>84</v>
      </c>
      <c r="N238" s="85"/>
      <c r="O238" s="86" t="s">
        <v>894</v>
      </c>
      <c r="P238" s="86" t="s">
        <v>61</v>
      </c>
      <c r="Q238" s="87"/>
      <c r="R238" s="88">
        <f t="shared" si="7"/>
        <v>0</v>
      </c>
      <c r="S238" s="89" t="str">
        <f t="shared" si="6"/>
        <v>-</v>
      </c>
      <c r="T238" s="90" t="str">
        <f>IF($K$15=1,"",IF(AND(Таблица233[[#This Row],[Заказ (упаковок)
↓]]=0,$K$15*Таблица233[[#This Row],[Уп. в коробке]]&lt;5),0,ROUNDDOWN($K$15*Таблица233[[#This Row],[Уп. в коробке]],0)))</f>
        <v/>
      </c>
      <c r="U238" s="91" t="str">
        <f>IF(MOD(Таблица233[[#This Row],[Заказ (упаковок)
↓]],Таблица233[[#This Row],[Кратность заказа, упаковок]])&gt;0,"ошибка - неверное количество в заказе","")</f>
        <v/>
      </c>
    </row>
    <row r="239" spans="1:21" x14ac:dyDescent="0.3">
      <c r="A239" s="75"/>
      <c r="B239" s="76" t="s">
        <v>895</v>
      </c>
      <c r="C239" s="77" t="s">
        <v>26</v>
      </c>
      <c r="D239" s="78" t="s">
        <v>876</v>
      </c>
      <c r="E239" s="78"/>
      <c r="F239" s="79" t="s">
        <v>896</v>
      </c>
      <c r="G239" s="80" t="s">
        <v>95</v>
      </c>
      <c r="H239" s="81" t="s">
        <v>57</v>
      </c>
      <c r="I239" s="81">
        <v>40</v>
      </c>
      <c r="J239" s="82">
        <v>10</v>
      </c>
      <c r="K239" s="167">
        <v>3.46</v>
      </c>
      <c r="L239" s="83" t="s">
        <v>897</v>
      </c>
      <c r="M239" s="84" t="s">
        <v>84</v>
      </c>
      <c r="N239" s="85"/>
      <c r="O239" s="86" t="s">
        <v>898</v>
      </c>
      <c r="P239" s="86" t="s">
        <v>61</v>
      </c>
      <c r="Q239" s="87"/>
      <c r="R239" s="88">
        <f t="shared" si="7"/>
        <v>0</v>
      </c>
      <c r="S239" s="89" t="str">
        <f t="shared" si="6"/>
        <v>-</v>
      </c>
      <c r="T239" s="90" t="str">
        <f>IF($K$15=1,"",IF(AND(Таблица233[[#This Row],[Заказ (упаковок)
↓]]=0,$K$15*Таблица233[[#This Row],[Уп. в коробке]]&lt;5),0,ROUNDDOWN($K$15*Таблица233[[#This Row],[Уп. в коробке]],0)))</f>
        <v/>
      </c>
      <c r="U239" s="91" t="str">
        <f>IF(MOD(Таблица233[[#This Row],[Заказ (упаковок)
↓]],Таблица233[[#This Row],[Кратность заказа, упаковок]])&gt;0,"ошибка - неверное количество в заказе","")</f>
        <v/>
      </c>
    </row>
    <row r="240" spans="1:21" x14ac:dyDescent="0.3">
      <c r="A240" s="75"/>
      <c r="B240" s="76" t="s">
        <v>899</v>
      </c>
      <c r="C240" s="77" t="s">
        <v>26</v>
      </c>
      <c r="D240" s="78" t="s">
        <v>876</v>
      </c>
      <c r="E240" s="78"/>
      <c r="F240" s="79" t="s">
        <v>900</v>
      </c>
      <c r="G240" s="80" t="s">
        <v>95</v>
      </c>
      <c r="H240" s="81" t="s">
        <v>57</v>
      </c>
      <c r="I240" s="81">
        <v>40</v>
      </c>
      <c r="J240" s="82">
        <v>10</v>
      </c>
      <c r="K240" s="167">
        <v>3.1399999999999997</v>
      </c>
      <c r="L240" s="83" t="s">
        <v>901</v>
      </c>
      <c r="M240" s="84" t="s">
        <v>84</v>
      </c>
      <c r="N240" s="85"/>
      <c r="O240" s="86" t="s">
        <v>902</v>
      </c>
      <c r="P240" s="86" t="s">
        <v>61</v>
      </c>
      <c r="Q240" s="87"/>
      <c r="R240" s="88">
        <f t="shared" si="7"/>
        <v>0</v>
      </c>
      <c r="S240" s="89" t="str">
        <f t="shared" si="6"/>
        <v>-</v>
      </c>
      <c r="T240" s="90" t="str">
        <f>IF($K$15=1,"",IF(AND(Таблица233[[#This Row],[Заказ (упаковок)
↓]]=0,$K$15*Таблица233[[#This Row],[Уп. в коробке]]&lt;5),0,ROUNDDOWN($K$15*Таблица233[[#This Row],[Уп. в коробке]],0)))</f>
        <v/>
      </c>
      <c r="U240" s="91" t="str">
        <f>IF(MOD(Таблица233[[#This Row],[Заказ (упаковок)
↓]],Таблица233[[#This Row],[Кратность заказа, упаковок]])&gt;0,"ошибка - неверное количество в заказе","")</f>
        <v/>
      </c>
    </row>
    <row r="241" spans="1:21" x14ac:dyDescent="0.3">
      <c r="A241" s="75"/>
      <c r="B241" s="76" t="s">
        <v>903</v>
      </c>
      <c r="C241" s="77" t="s">
        <v>26</v>
      </c>
      <c r="D241" s="78" t="s">
        <v>876</v>
      </c>
      <c r="E241" s="78"/>
      <c r="F241" s="79" t="s">
        <v>904</v>
      </c>
      <c r="G241" s="80" t="s">
        <v>95</v>
      </c>
      <c r="H241" s="81" t="s">
        <v>57</v>
      </c>
      <c r="I241" s="81">
        <v>40</v>
      </c>
      <c r="J241" s="82">
        <v>10</v>
      </c>
      <c r="K241" s="167">
        <v>3.1399999999999997</v>
      </c>
      <c r="L241" s="83" t="s">
        <v>905</v>
      </c>
      <c r="M241" s="84" t="s">
        <v>84</v>
      </c>
      <c r="N241" s="85"/>
      <c r="O241" s="86" t="s">
        <v>906</v>
      </c>
      <c r="P241" s="86" t="s">
        <v>61</v>
      </c>
      <c r="Q241" s="87"/>
      <c r="R241" s="88">
        <f t="shared" si="7"/>
        <v>0</v>
      </c>
      <c r="S241" s="89" t="str">
        <f t="shared" si="6"/>
        <v>-</v>
      </c>
      <c r="T241" s="90" t="str">
        <f>IF($K$15=1,"",IF(AND(Таблица233[[#This Row],[Заказ (упаковок)
↓]]=0,$K$15*Таблица233[[#This Row],[Уп. в коробке]]&lt;5),0,ROUNDDOWN($K$15*Таблица233[[#This Row],[Уп. в коробке]],0)))</f>
        <v/>
      </c>
      <c r="U241" s="91" t="str">
        <f>IF(MOD(Таблица233[[#This Row],[Заказ (упаковок)
↓]],Таблица233[[#This Row],[Кратность заказа, упаковок]])&gt;0,"ошибка - неверное количество в заказе","")</f>
        <v/>
      </c>
    </row>
    <row r="242" spans="1:21" x14ac:dyDescent="0.3">
      <c r="A242" s="75"/>
      <c r="B242" s="76" t="s">
        <v>907</v>
      </c>
      <c r="C242" s="77" t="s">
        <v>26</v>
      </c>
      <c r="D242" s="78" t="s">
        <v>876</v>
      </c>
      <c r="E242" s="78"/>
      <c r="F242" s="79" t="s">
        <v>908</v>
      </c>
      <c r="G242" s="80" t="s">
        <v>95</v>
      </c>
      <c r="H242" s="81" t="s">
        <v>57</v>
      </c>
      <c r="I242" s="81">
        <v>40</v>
      </c>
      <c r="J242" s="82">
        <v>10</v>
      </c>
      <c r="K242" s="167">
        <v>2.8299999999999996</v>
      </c>
      <c r="L242" s="83" t="s">
        <v>909</v>
      </c>
      <c r="M242" s="84" t="s">
        <v>84</v>
      </c>
      <c r="N242" s="85"/>
      <c r="O242" s="86" t="s">
        <v>910</v>
      </c>
      <c r="P242" s="86" t="s">
        <v>61</v>
      </c>
      <c r="Q242" s="87"/>
      <c r="R242" s="88">
        <f t="shared" si="7"/>
        <v>0</v>
      </c>
      <c r="S242" s="89" t="str">
        <f t="shared" si="6"/>
        <v>-</v>
      </c>
      <c r="T242" s="90" t="str">
        <f>IF($K$15=1,"",IF(AND(Таблица233[[#This Row],[Заказ (упаковок)
↓]]=0,$K$15*Таблица233[[#This Row],[Уп. в коробке]]&lt;5),0,ROUNDDOWN($K$15*Таблица233[[#This Row],[Уп. в коробке]],0)))</f>
        <v/>
      </c>
      <c r="U242" s="91" t="str">
        <f>IF(MOD(Таблица233[[#This Row],[Заказ (упаковок)
↓]],Таблица233[[#This Row],[Кратность заказа, упаковок]])&gt;0,"ошибка - неверное количество в заказе","")</f>
        <v/>
      </c>
    </row>
    <row r="243" spans="1:21" x14ac:dyDescent="0.3">
      <c r="A243" s="75"/>
      <c r="B243" s="76" t="s">
        <v>911</v>
      </c>
      <c r="C243" s="77" t="s">
        <v>26</v>
      </c>
      <c r="D243" s="78" t="s">
        <v>876</v>
      </c>
      <c r="E243" s="78"/>
      <c r="F243" s="79" t="s">
        <v>912</v>
      </c>
      <c r="G243" s="80" t="s">
        <v>95</v>
      </c>
      <c r="H243" s="81" t="s">
        <v>57</v>
      </c>
      <c r="I243" s="81">
        <v>40</v>
      </c>
      <c r="J243" s="82">
        <v>10</v>
      </c>
      <c r="K243" s="167">
        <v>2.8299999999999996</v>
      </c>
      <c r="L243" s="83" t="s">
        <v>913</v>
      </c>
      <c r="M243" s="84" t="s">
        <v>84</v>
      </c>
      <c r="N243" s="85"/>
      <c r="O243" s="86" t="s">
        <v>914</v>
      </c>
      <c r="P243" s="86" t="s">
        <v>61</v>
      </c>
      <c r="Q243" s="87"/>
      <c r="R243" s="88">
        <f t="shared" si="7"/>
        <v>0</v>
      </c>
      <c r="S243" s="89" t="str">
        <f t="shared" si="6"/>
        <v>-</v>
      </c>
      <c r="T243" s="90" t="str">
        <f>IF($K$15=1,"",IF(AND(Таблица233[[#This Row],[Заказ (упаковок)
↓]]=0,$K$15*Таблица233[[#This Row],[Уп. в коробке]]&lt;5),0,ROUNDDOWN($K$15*Таблица233[[#This Row],[Уп. в коробке]],0)))</f>
        <v/>
      </c>
      <c r="U243" s="91" t="str">
        <f>IF(MOD(Таблица233[[#This Row],[Заказ (упаковок)
↓]],Таблица233[[#This Row],[Кратность заказа, упаковок]])&gt;0,"ошибка - неверное количество в заказе","")</f>
        <v/>
      </c>
    </row>
    <row r="244" spans="1:21" x14ac:dyDescent="0.3">
      <c r="A244" s="75"/>
      <c r="B244" s="76" t="s">
        <v>915</v>
      </c>
      <c r="C244" s="77" t="s">
        <v>26</v>
      </c>
      <c r="D244" s="78" t="s">
        <v>876</v>
      </c>
      <c r="E244" s="78"/>
      <c r="F244" s="79" t="s">
        <v>916</v>
      </c>
      <c r="G244" s="80" t="s">
        <v>95</v>
      </c>
      <c r="H244" s="81" t="s">
        <v>57</v>
      </c>
      <c r="I244" s="81">
        <v>40</v>
      </c>
      <c r="J244" s="82">
        <v>10</v>
      </c>
      <c r="K244" s="167">
        <v>2.8299999999999996</v>
      </c>
      <c r="L244" s="83" t="s">
        <v>917</v>
      </c>
      <c r="M244" s="84" t="s">
        <v>84</v>
      </c>
      <c r="N244" s="85"/>
      <c r="O244" s="86" t="s">
        <v>918</v>
      </c>
      <c r="P244" s="86" t="s">
        <v>61</v>
      </c>
      <c r="Q244" s="87"/>
      <c r="R244" s="88">
        <f t="shared" si="7"/>
        <v>0</v>
      </c>
      <c r="S244" s="89" t="str">
        <f t="shared" si="6"/>
        <v>-</v>
      </c>
      <c r="T244" s="90" t="str">
        <f>IF($K$15=1,"",IF(AND(Таблица233[[#This Row],[Заказ (упаковок)
↓]]=0,$K$15*Таблица233[[#This Row],[Уп. в коробке]]&lt;5),0,ROUNDDOWN($K$15*Таблица233[[#This Row],[Уп. в коробке]],0)))</f>
        <v/>
      </c>
      <c r="U244" s="91" t="str">
        <f>IF(MOD(Таблица233[[#This Row],[Заказ (упаковок)
↓]],Таблица233[[#This Row],[Кратность заказа, упаковок]])&gt;0,"ошибка - неверное количество в заказе","")</f>
        <v/>
      </c>
    </row>
    <row r="245" spans="1:21" x14ac:dyDescent="0.3">
      <c r="A245" s="75"/>
      <c r="B245" s="76" t="s">
        <v>919</v>
      </c>
      <c r="C245" s="77" t="s">
        <v>26</v>
      </c>
      <c r="D245" s="78" t="s">
        <v>876</v>
      </c>
      <c r="E245" s="78"/>
      <c r="F245" s="79" t="s">
        <v>920</v>
      </c>
      <c r="G245" s="80" t="s">
        <v>95</v>
      </c>
      <c r="H245" s="81" t="s">
        <v>57</v>
      </c>
      <c r="I245" s="81">
        <v>40</v>
      </c>
      <c r="J245" s="82">
        <v>10</v>
      </c>
      <c r="K245" s="167">
        <v>2.9299999999999997</v>
      </c>
      <c r="L245" s="83" t="s">
        <v>921</v>
      </c>
      <c r="M245" s="84" t="s">
        <v>84</v>
      </c>
      <c r="N245" s="85"/>
      <c r="O245" s="86" t="s">
        <v>922</v>
      </c>
      <c r="P245" s="86" t="s">
        <v>61</v>
      </c>
      <c r="Q245" s="87"/>
      <c r="R245" s="88">
        <f t="shared" si="7"/>
        <v>0</v>
      </c>
      <c r="S245" s="89" t="str">
        <f t="shared" si="6"/>
        <v>-</v>
      </c>
      <c r="T245" s="90" t="str">
        <f>IF($K$15=1,"",IF(AND(Таблица233[[#This Row],[Заказ (упаковок)
↓]]=0,$K$15*Таблица233[[#This Row],[Уп. в коробке]]&lt;5),0,ROUNDDOWN($K$15*Таблица233[[#This Row],[Уп. в коробке]],0)))</f>
        <v/>
      </c>
      <c r="U245" s="91" t="str">
        <f>IF(MOD(Таблица233[[#This Row],[Заказ (упаковок)
↓]],Таблица233[[#This Row],[Кратность заказа, упаковок]])&gt;0,"ошибка - неверное количество в заказе","")</f>
        <v/>
      </c>
    </row>
    <row r="246" spans="1:21" x14ac:dyDescent="0.3">
      <c r="A246" s="75"/>
      <c r="B246" s="76" t="s">
        <v>923</v>
      </c>
      <c r="C246" s="77" t="s">
        <v>26</v>
      </c>
      <c r="D246" s="78" t="s">
        <v>876</v>
      </c>
      <c r="E246" s="78"/>
      <c r="F246" s="79" t="s">
        <v>924</v>
      </c>
      <c r="G246" s="80" t="s">
        <v>95</v>
      </c>
      <c r="H246" s="81" t="s">
        <v>57</v>
      </c>
      <c r="I246" s="81">
        <v>40</v>
      </c>
      <c r="J246" s="82">
        <v>10</v>
      </c>
      <c r="K246" s="167">
        <v>2.61</v>
      </c>
      <c r="L246" s="83" t="s">
        <v>925</v>
      </c>
      <c r="M246" s="84" t="s">
        <v>84</v>
      </c>
      <c r="N246" s="85"/>
      <c r="O246" s="86" t="s">
        <v>926</v>
      </c>
      <c r="P246" s="86" t="s">
        <v>61</v>
      </c>
      <c r="Q246" s="87"/>
      <c r="R246" s="88">
        <f t="shared" si="7"/>
        <v>0</v>
      </c>
      <c r="S246" s="89" t="str">
        <f t="shared" si="6"/>
        <v>-</v>
      </c>
      <c r="T246" s="90" t="str">
        <f>IF($K$15=1,"",IF(AND(Таблица233[[#This Row],[Заказ (упаковок)
↓]]=0,$K$15*Таблица233[[#This Row],[Уп. в коробке]]&lt;5),0,ROUNDDOWN($K$15*Таблица233[[#This Row],[Уп. в коробке]],0)))</f>
        <v/>
      </c>
      <c r="U246" s="91" t="str">
        <f>IF(MOD(Таблица233[[#This Row],[Заказ (упаковок)
↓]],Таблица233[[#This Row],[Кратность заказа, упаковок]])&gt;0,"ошибка - неверное количество в заказе","")</f>
        <v/>
      </c>
    </row>
    <row r="247" spans="1:21" x14ac:dyDescent="0.3">
      <c r="A247" s="75"/>
      <c r="B247" s="76" t="s">
        <v>927</v>
      </c>
      <c r="C247" s="77" t="s">
        <v>26</v>
      </c>
      <c r="D247" s="78" t="s">
        <v>876</v>
      </c>
      <c r="E247" s="78"/>
      <c r="F247" s="79" t="s">
        <v>928</v>
      </c>
      <c r="G247" s="80" t="s">
        <v>95</v>
      </c>
      <c r="H247" s="81" t="s">
        <v>57</v>
      </c>
      <c r="I247" s="81">
        <v>40</v>
      </c>
      <c r="J247" s="82">
        <v>10</v>
      </c>
      <c r="K247" s="167">
        <v>3.0399999999999996</v>
      </c>
      <c r="L247" s="83" t="s">
        <v>929</v>
      </c>
      <c r="M247" s="84" t="s">
        <v>84</v>
      </c>
      <c r="N247" s="85"/>
      <c r="O247" s="86">
        <v>8719474812065</v>
      </c>
      <c r="P247" s="86" t="s">
        <v>61</v>
      </c>
      <c r="Q247" s="87"/>
      <c r="R247" s="88">
        <f t="shared" si="7"/>
        <v>0</v>
      </c>
      <c r="S247" s="89" t="str">
        <f t="shared" si="6"/>
        <v>-</v>
      </c>
      <c r="T247" s="90" t="str">
        <f>IF($K$15=1,"",IF(AND(Таблица233[[#This Row],[Заказ (упаковок)
↓]]=0,$K$15*Таблица233[[#This Row],[Уп. в коробке]]&lt;5),0,ROUNDDOWN($K$15*Таблица233[[#This Row],[Уп. в коробке]],0)))</f>
        <v/>
      </c>
      <c r="U247" s="91" t="str">
        <f>IF(MOD(Таблица233[[#This Row],[Заказ (упаковок)
↓]],Таблица233[[#This Row],[Кратность заказа, упаковок]])&gt;0,"ошибка - неверное количество в заказе","")</f>
        <v/>
      </c>
    </row>
    <row r="248" spans="1:21" x14ac:dyDescent="0.3">
      <c r="A248" s="75"/>
      <c r="B248" s="76" t="s">
        <v>930</v>
      </c>
      <c r="C248" s="77" t="s">
        <v>26</v>
      </c>
      <c r="D248" s="78" t="s">
        <v>876</v>
      </c>
      <c r="E248" s="78"/>
      <c r="F248" s="79" t="s">
        <v>931</v>
      </c>
      <c r="G248" s="80" t="s">
        <v>95</v>
      </c>
      <c r="H248" s="81" t="s">
        <v>57</v>
      </c>
      <c r="I248" s="81">
        <v>40</v>
      </c>
      <c r="J248" s="82">
        <v>10</v>
      </c>
      <c r="K248" s="167">
        <v>3.0399999999999996</v>
      </c>
      <c r="L248" s="83" t="s">
        <v>932</v>
      </c>
      <c r="M248" s="84" t="s">
        <v>84</v>
      </c>
      <c r="N248" s="85"/>
      <c r="O248" s="86" t="s">
        <v>933</v>
      </c>
      <c r="P248" s="86" t="s">
        <v>61</v>
      </c>
      <c r="Q248" s="87"/>
      <c r="R248" s="88">
        <f t="shared" si="7"/>
        <v>0</v>
      </c>
      <c r="S248" s="89" t="str">
        <f t="shared" si="6"/>
        <v>-</v>
      </c>
      <c r="T248" s="90" t="str">
        <f>IF($K$15=1,"",IF(AND(Таблица233[[#This Row],[Заказ (упаковок)
↓]]=0,$K$15*Таблица233[[#This Row],[Уп. в коробке]]&lt;5),0,ROUNDDOWN($K$15*Таблица233[[#This Row],[Уп. в коробке]],0)))</f>
        <v/>
      </c>
      <c r="U248" s="91" t="str">
        <f>IF(MOD(Таблица233[[#This Row],[Заказ (упаковок)
↓]],Таблица233[[#This Row],[Кратность заказа, упаковок]])&gt;0,"ошибка - неверное количество в заказе","")</f>
        <v/>
      </c>
    </row>
    <row r="249" spans="1:21" x14ac:dyDescent="0.3">
      <c r="A249" s="75"/>
      <c r="B249" s="76" t="s">
        <v>934</v>
      </c>
      <c r="C249" s="77" t="s">
        <v>26</v>
      </c>
      <c r="D249" s="78" t="s">
        <v>876</v>
      </c>
      <c r="E249" s="78"/>
      <c r="F249" s="79" t="s">
        <v>935</v>
      </c>
      <c r="G249" s="80" t="s">
        <v>95</v>
      </c>
      <c r="H249" s="81" t="s">
        <v>57</v>
      </c>
      <c r="I249" s="81">
        <v>40</v>
      </c>
      <c r="J249" s="82">
        <v>10</v>
      </c>
      <c r="K249" s="167">
        <v>2.8299999999999996</v>
      </c>
      <c r="L249" s="83" t="s">
        <v>936</v>
      </c>
      <c r="M249" s="84" t="s">
        <v>84</v>
      </c>
      <c r="N249" s="85"/>
      <c r="O249" s="86" t="s">
        <v>937</v>
      </c>
      <c r="P249" s="86" t="s">
        <v>61</v>
      </c>
      <c r="Q249" s="87"/>
      <c r="R249" s="88">
        <f t="shared" si="7"/>
        <v>0</v>
      </c>
      <c r="S249" s="89" t="str">
        <f t="shared" si="6"/>
        <v>-</v>
      </c>
      <c r="T249" s="90" t="str">
        <f>IF($K$15=1,"",IF(AND(Таблица233[[#This Row],[Заказ (упаковок)
↓]]=0,$K$15*Таблица233[[#This Row],[Уп. в коробке]]&lt;5),0,ROUNDDOWN($K$15*Таблица233[[#This Row],[Уп. в коробке]],0)))</f>
        <v/>
      </c>
      <c r="U249" s="91" t="str">
        <f>IF(MOD(Таблица233[[#This Row],[Заказ (упаковок)
↓]],Таблица233[[#This Row],[Кратность заказа, упаковок]])&gt;0,"ошибка - неверное количество в заказе","")</f>
        <v/>
      </c>
    </row>
    <row r="250" spans="1:21" x14ac:dyDescent="0.3">
      <c r="A250" s="75"/>
      <c r="B250" s="76" t="s">
        <v>938</v>
      </c>
      <c r="C250" s="77" t="s">
        <v>26</v>
      </c>
      <c r="D250" s="78" t="s">
        <v>876</v>
      </c>
      <c r="E250" s="78"/>
      <c r="F250" s="79" t="s">
        <v>939</v>
      </c>
      <c r="G250" s="80" t="s">
        <v>95</v>
      </c>
      <c r="H250" s="81" t="s">
        <v>57</v>
      </c>
      <c r="I250" s="81">
        <v>40</v>
      </c>
      <c r="J250" s="82">
        <v>10</v>
      </c>
      <c r="K250" s="167">
        <v>3.0399999999999996</v>
      </c>
      <c r="L250" s="83" t="s">
        <v>940</v>
      </c>
      <c r="M250" s="84" t="s">
        <v>84</v>
      </c>
      <c r="N250" s="85"/>
      <c r="O250" s="86" t="s">
        <v>941</v>
      </c>
      <c r="P250" s="86" t="s">
        <v>61</v>
      </c>
      <c r="Q250" s="87"/>
      <c r="R250" s="88">
        <f t="shared" si="7"/>
        <v>0</v>
      </c>
      <c r="S250" s="89" t="str">
        <f t="shared" si="6"/>
        <v>-</v>
      </c>
      <c r="T250" s="90" t="str">
        <f>IF($K$15=1,"",IF(AND(Таблица233[[#This Row],[Заказ (упаковок)
↓]]=0,$K$15*Таблица233[[#This Row],[Уп. в коробке]]&lt;5),0,ROUNDDOWN($K$15*Таблица233[[#This Row],[Уп. в коробке]],0)))</f>
        <v/>
      </c>
      <c r="U250" s="91" t="str">
        <f>IF(MOD(Таблица233[[#This Row],[Заказ (упаковок)
↓]],Таблица233[[#This Row],[Кратность заказа, упаковок]])&gt;0,"ошибка - неверное количество в заказе","")</f>
        <v/>
      </c>
    </row>
    <row r="251" spans="1:21" x14ac:dyDescent="0.3">
      <c r="A251" s="75"/>
      <c r="B251" s="76" t="s">
        <v>942</v>
      </c>
      <c r="C251" s="77" t="s">
        <v>26</v>
      </c>
      <c r="D251" s="78" t="s">
        <v>876</v>
      </c>
      <c r="E251" s="78"/>
      <c r="F251" s="79" t="s">
        <v>943</v>
      </c>
      <c r="G251" s="80" t="s">
        <v>95</v>
      </c>
      <c r="H251" s="81" t="s">
        <v>57</v>
      </c>
      <c r="I251" s="81">
        <v>40</v>
      </c>
      <c r="J251" s="82">
        <v>10</v>
      </c>
      <c r="K251" s="167">
        <v>2.8299999999999996</v>
      </c>
      <c r="L251" s="83" t="s">
        <v>944</v>
      </c>
      <c r="M251" s="84" t="s">
        <v>84</v>
      </c>
      <c r="N251" s="85"/>
      <c r="O251" s="86" t="s">
        <v>945</v>
      </c>
      <c r="P251" s="86" t="s">
        <v>61</v>
      </c>
      <c r="Q251" s="87"/>
      <c r="R251" s="88">
        <f t="shared" si="7"/>
        <v>0</v>
      </c>
      <c r="S251" s="89" t="str">
        <f t="shared" si="6"/>
        <v>-</v>
      </c>
      <c r="T251" s="90" t="str">
        <f>IF($K$15=1,"",IF(AND(Таблица233[[#This Row],[Заказ (упаковок)
↓]]=0,$K$15*Таблица233[[#This Row],[Уп. в коробке]]&lt;5),0,ROUNDDOWN($K$15*Таблица233[[#This Row],[Уп. в коробке]],0)))</f>
        <v/>
      </c>
      <c r="U251" s="91" t="str">
        <f>IF(MOD(Таблица233[[#This Row],[Заказ (упаковок)
↓]],Таблица233[[#This Row],[Кратность заказа, упаковок]])&gt;0,"ошибка - неверное количество в заказе","")</f>
        <v/>
      </c>
    </row>
    <row r="252" spans="1:21" x14ac:dyDescent="0.3">
      <c r="A252" s="75"/>
      <c r="B252" s="76" t="s">
        <v>946</v>
      </c>
      <c r="C252" s="77" t="s">
        <v>26</v>
      </c>
      <c r="D252" s="78" t="s">
        <v>876</v>
      </c>
      <c r="E252" s="78"/>
      <c r="F252" s="79" t="s">
        <v>947</v>
      </c>
      <c r="G252" s="80" t="s">
        <v>95</v>
      </c>
      <c r="H252" s="81" t="s">
        <v>57</v>
      </c>
      <c r="I252" s="81">
        <v>40</v>
      </c>
      <c r="J252" s="82">
        <v>10</v>
      </c>
      <c r="K252" s="167">
        <v>2.8299999999999996</v>
      </c>
      <c r="L252" s="83" t="s">
        <v>948</v>
      </c>
      <c r="M252" s="84" t="s">
        <v>84</v>
      </c>
      <c r="N252" s="85"/>
      <c r="O252" s="86" t="s">
        <v>949</v>
      </c>
      <c r="P252" s="86" t="s">
        <v>61</v>
      </c>
      <c r="Q252" s="87"/>
      <c r="R252" s="88">
        <f t="shared" si="7"/>
        <v>0</v>
      </c>
      <c r="S252" s="89" t="str">
        <f t="shared" si="6"/>
        <v>-</v>
      </c>
      <c r="T252" s="90" t="str">
        <f>IF($K$15=1,"",IF(AND(Таблица233[[#This Row],[Заказ (упаковок)
↓]]=0,$K$15*Таблица233[[#This Row],[Уп. в коробке]]&lt;5),0,ROUNDDOWN($K$15*Таблица233[[#This Row],[Уп. в коробке]],0)))</f>
        <v/>
      </c>
      <c r="U252" s="91" t="str">
        <f>IF(MOD(Таблица233[[#This Row],[Заказ (упаковок)
↓]],Таблица233[[#This Row],[Кратность заказа, упаковок]])&gt;0,"ошибка - неверное количество в заказе","")</f>
        <v/>
      </c>
    </row>
    <row r="253" spans="1:21" x14ac:dyDescent="0.3">
      <c r="A253" s="75"/>
      <c r="B253" s="76" t="s">
        <v>950</v>
      </c>
      <c r="C253" s="77" t="s">
        <v>26</v>
      </c>
      <c r="D253" s="78" t="s">
        <v>876</v>
      </c>
      <c r="E253" s="78"/>
      <c r="F253" s="79" t="s">
        <v>951</v>
      </c>
      <c r="G253" s="80" t="s">
        <v>95</v>
      </c>
      <c r="H253" s="81" t="s">
        <v>57</v>
      </c>
      <c r="I253" s="81">
        <v>40</v>
      </c>
      <c r="J253" s="82">
        <v>10</v>
      </c>
      <c r="K253" s="167">
        <v>3.1399999999999997</v>
      </c>
      <c r="L253" s="83" t="s">
        <v>952</v>
      </c>
      <c r="M253" s="84" t="s">
        <v>84</v>
      </c>
      <c r="N253" s="85"/>
      <c r="O253" s="86" t="s">
        <v>953</v>
      </c>
      <c r="P253" s="86" t="s">
        <v>61</v>
      </c>
      <c r="Q253" s="87"/>
      <c r="R253" s="88">
        <f t="shared" si="7"/>
        <v>0</v>
      </c>
      <c r="S253" s="89" t="str">
        <f t="shared" si="6"/>
        <v>-</v>
      </c>
      <c r="T253" s="90" t="str">
        <f>IF($K$15=1,"",IF(AND(Таблица233[[#This Row],[Заказ (упаковок)
↓]]=0,$K$15*Таблица233[[#This Row],[Уп. в коробке]]&lt;5),0,ROUNDDOWN($K$15*Таблица233[[#This Row],[Уп. в коробке]],0)))</f>
        <v/>
      </c>
      <c r="U253" s="91" t="str">
        <f>IF(MOD(Таблица233[[#This Row],[Заказ (упаковок)
↓]],Таблица233[[#This Row],[Кратность заказа, упаковок]])&gt;0,"ошибка - неверное количество в заказе","")</f>
        <v/>
      </c>
    </row>
    <row r="254" spans="1:21" x14ac:dyDescent="0.3">
      <c r="A254" s="75"/>
      <c r="B254" s="76" t="s">
        <v>954</v>
      </c>
      <c r="C254" s="77" t="s">
        <v>26</v>
      </c>
      <c r="D254" s="78" t="s">
        <v>876</v>
      </c>
      <c r="E254" s="78"/>
      <c r="F254" s="79" t="s">
        <v>955</v>
      </c>
      <c r="G254" s="80" t="s">
        <v>95</v>
      </c>
      <c r="H254" s="81" t="s">
        <v>57</v>
      </c>
      <c r="I254" s="81">
        <v>40</v>
      </c>
      <c r="J254" s="82">
        <v>10</v>
      </c>
      <c r="K254" s="167">
        <v>2.7199999999999998</v>
      </c>
      <c r="L254" s="83" t="s">
        <v>956</v>
      </c>
      <c r="M254" s="84" t="s">
        <v>84</v>
      </c>
      <c r="N254" s="85"/>
      <c r="O254" s="86" t="s">
        <v>957</v>
      </c>
      <c r="P254" s="86" t="s">
        <v>61</v>
      </c>
      <c r="Q254" s="87"/>
      <c r="R254" s="88">
        <f t="shared" si="7"/>
        <v>0</v>
      </c>
      <c r="S254" s="89" t="str">
        <f t="shared" si="6"/>
        <v>-</v>
      </c>
      <c r="T254" s="90" t="str">
        <f>IF($K$15=1,"",IF(AND(Таблица233[[#This Row],[Заказ (упаковок)
↓]]=0,$K$15*Таблица233[[#This Row],[Уп. в коробке]]&lt;5),0,ROUNDDOWN($K$15*Таблица233[[#This Row],[Уп. в коробке]],0)))</f>
        <v/>
      </c>
      <c r="U254" s="91" t="str">
        <f>IF(MOD(Таблица233[[#This Row],[Заказ (упаковок)
↓]],Таблица233[[#This Row],[Кратность заказа, упаковок]])&gt;0,"ошибка - неверное количество в заказе","")</f>
        <v/>
      </c>
    </row>
    <row r="255" spans="1:21" x14ac:dyDescent="0.3">
      <c r="A255" s="75"/>
      <c r="B255" s="76" t="s">
        <v>958</v>
      </c>
      <c r="C255" s="77" t="s">
        <v>26</v>
      </c>
      <c r="D255" s="78" t="s">
        <v>876</v>
      </c>
      <c r="E255" s="78"/>
      <c r="F255" s="79" t="s">
        <v>959</v>
      </c>
      <c r="G255" s="80" t="s">
        <v>95</v>
      </c>
      <c r="H255" s="81" t="s">
        <v>57</v>
      </c>
      <c r="I255" s="81">
        <v>40</v>
      </c>
      <c r="J255" s="82">
        <v>10</v>
      </c>
      <c r="K255" s="167">
        <v>2.8299999999999996</v>
      </c>
      <c r="L255" s="83" t="s">
        <v>960</v>
      </c>
      <c r="M255" s="84" t="s">
        <v>84</v>
      </c>
      <c r="N255" s="85"/>
      <c r="O255" s="86" t="s">
        <v>961</v>
      </c>
      <c r="P255" s="86" t="s">
        <v>61</v>
      </c>
      <c r="Q255" s="87"/>
      <c r="R255" s="88">
        <f t="shared" si="7"/>
        <v>0</v>
      </c>
      <c r="S255" s="89" t="str">
        <f t="shared" si="6"/>
        <v>-</v>
      </c>
      <c r="T255" s="90" t="str">
        <f>IF($K$15=1,"",IF(AND(Таблица233[[#This Row],[Заказ (упаковок)
↓]]=0,$K$15*Таблица233[[#This Row],[Уп. в коробке]]&lt;5),0,ROUNDDOWN($K$15*Таблица233[[#This Row],[Уп. в коробке]],0)))</f>
        <v/>
      </c>
      <c r="U255" s="91" t="str">
        <f>IF(MOD(Таблица233[[#This Row],[Заказ (упаковок)
↓]],Таблица233[[#This Row],[Кратность заказа, упаковок]])&gt;0,"ошибка - неверное количество в заказе","")</f>
        <v/>
      </c>
    </row>
    <row r="256" spans="1:21" x14ac:dyDescent="0.3">
      <c r="A256" s="75"/>
      <c r="B256" s="76" t="s">
        <v>962</v>
      </c>
      <c r="C256" s="77" t="s">
        <v>26</v>
      </c>
      <c r="D256" s="78" t="s">
        <v>876</v>
      </c>
      <c r="E256" s="78"/>
      <c r="F256" s="79" t="s">
        <v>963</v>
      </c>
      <c r="G256" s="80" t="s">
        <v>95</v>
      </c>
      <c r="H256" s="81" t="s">
        <v>57</v>
      </c>
      <c r="I256" s="81">
        <v>40</v>
      </c>
      <c r="J256" s="82">
        <v>10</v>
      </c>
      <c r="K256" s="167">
        <v>2.8299999999999996</v>
      </c>
      <c r="L256" s="83" t="s">
        <v>964</v>
      </c>
      <c r="M256" s="84" t="s">
        <v>84</v>
      </c>
      <c r="N256" s="85"/>
      <c r="O256" s="86" t="s">
        <v>965</v>
      </c>
      <c r="P256" s="86" t="s">
        <v>61</v>
      </c>
      <c r="Q256" s="87"/>
      <c r="R256" s="88">
        <f t="shared" si="7"/>
        <v>0</v>
      </c>
      <c r="S256" s="89" t="str">
        <f t="shared" si="6"/>
        <v>-</v>
      </c>
      <c r="T256" s="90" t="str">
        <f>IF($K$15=1,"",IF(AND(Таблица233[[#This Row],[Заказ (упаковок)
↓]]=0,$K$15*Таблица233[[#This Row],[Уп. в коробке]]&lt;5),0,ROUNDDOWN($K$15*Таблица233[[#This Row],[Уп. в коробке]],0)))</f>
        <v/>
      </c>
      <c r="U256" s="91" t="str">
        <f>IF(MOD(Таблица233[[#This Row],[Заказ (упаковок)
↓]],Таблица233[[#This Row],[Кратность заказа, упаковок]])&gt;0,"ошибка - неверное количество в заказе","")</f>
        <v/>
      </c>
    </row>
    <row r="257" spans="1:21" x14ac:dyDescent="0.3">
      <c r="A257" s="75"/>
      <c r="B257" s="76" t="s">
        <v>966</v>
      </c>
      <c r="C257" s="77" t="s">
        <v>26</v>
      </c>
      <c r="D257" s="78" t="s">
        <v>876</v>
      </c>
      <c r="E257" s="78"/>
      <c r="F257" s="79" t="s">
        <v>967</v>
      </c>
      <c r="G257" s="80" t="s">
        <v>95</v>
      </c>
      <c r="H257" s="81" t="s">
        <v>57</v>
      </c>
      <c r="I257" s="81">
        <v>40</v>
      </c>
      <c r="J257" s="82">
        <v>10</v>
      </c>
      <c r="K257" s="167">
        <v>2.8299999999999996</v>
      </c>
      <c r="L257" s="83" t="s">
        <v>968</v>
      </c>
      <c r="M257" s="84" t="s">
        <v>84</v>
      </c>
      <c r="N257" s="85"/>
      <c r="O257" s="86">
        <v>8719497266548</v>
      </c>
      <c r="P257" s="86" t="s">
        <v>61</v>
      </c>
      <c r="Q257" s="87"/>
      <c r="R257" s="88">
        <f t="shared" si="7"/>
        <v>0</v>
      </c>
      <c r="S257" s="89" t="str">
        <f t="shared" si="6"/>
        <v>-</v>
      </c>
      <c r="T257" s="90" t="str">
        <f>IF($K$15=1,"",IF(AND(Таблица233[[#This Row],[Заказ (упаковок)
↓]]=0,$K$15*Таблица233[[#This Row],[Уп. в коробке]]&lt;5),0,ROUNDDOWN($K$15*Таблица233[[#This Row],[Уп. в коробке]],0)))</f>
        <v/>
      </c>
      <c r="U257" s="91" t="str">
        <f>IF(MOD(Таблица233[[#This Row],[Заказ (упаковок)
↓]],Таблица233[[#This Row],[Кратность заказа, упаковок]])&gt;0,"ошибка - неверное количество в заказе","")</f>
        <v/>
      </c>
    </row>
    <row r="258" spans="1:21" x14ac:dyDescent="0.3">
      <c r="A258" s="75"/>
      <c r="B258" s="76" t="s">
        <v>969</v>
      </c>
      <c r="C258" s="77" t="s">
        <v>26</v>
      </c>
      <c r="D258" s="78" t="s">
        <v>970</v>
      </c>
      <c r="E258" s="78" t="s">
        <v>971</v>
      </c>
      <c r="F258" s="79" t="s">
        <v>972</v>
      </c>
      <c r="G258" s="80" t="s">
        <v>340</v>
      </c>
      <c r="H258" s="81" t="s">
        <v>973</v>
      </c>
      <c r="I258" s="81">
        <v>40</v>
      </c>
      <c r="J258" s="82">
        <v>10</v>
      </c>
      <c r="K258" s="167">
        <v>2.2899999999999996</v>
      </c>
      <c r="L258" s="83" t="s">
        <v>974</v>
      </c>
      <c r="M258" s="84" t="s">
        <v>975</v>
      </c>
      <c r="N258" s="85" t="s">
        <v>976</v>
      </c>
      <c r="O258" s="86" t="s">
        <v>977</v>
      </c>
      <c r="P258" s="86" t="s">
        <v>61</v>
      </c>
      <c r="Q258" s="87"/>
      <c r="R258" s="88">
        <f t="shared" si="7"/>
        <v>0</v>
      </c>
      <c r="S258" s="89" t="str">
        <f t="shared" si="6"/>
        <v>-</v>
      </c>
      <c r="T258" s="90" t="str">
        <f>IF($K$15=1,"",IF(AND(Таблица233[[#This Row],[Заказ (упаковок)
↓]]=0,$K$15*Таблица233[[#This Row],[Уп. в коробке]]&lt;5),0,ROUNDDOWN($K$15*Таблица233[[#This Row],[Уп. в коробке]],0)))</f>
        <v/>
      </c>
      <c r="U258" s="91" t="str">
        <f>IF(MOD(Таблица233[[#This Row],[Заказ (упаковок)
↓]],Таблица233[[#This Row],[Кратность заказа, упаковок]])&gt;0,"ошибка - неверное количество в заказе","")</f>
        <v/>
      </c>
    </row>
    <row r="259" spans="1:21" x14ac:dyDescent="0.3">
      <c r="A259" s="75"/>
      <c r="B259" s="76" t="s">
        <v>978</v>
      </c>
      <c r="C259" s="77" t="s">
        <v>26</v>
      </c>
      <c r="D259" s="78" t="s">
        <v>970</v>
      </c>
      <c r="E259" s="78" t="s">
        <v>971</v>
      </c>
      <c r="F259" s="79" t="s">
        <v>979</v>
      </c>
      <c r="G259" s="80" t="s">
        <v>340</v>
      </c>
      <c r="H259" s="81" t="s">
        <v>973</v>
      </c>
      <c r="I259" s="81">
        <v>40</v>
      </c>
      <c r="J259" s="82">
        <v>10</v>
      </c>
      <c r="K259" s="167">
        <v>2.5099999999999998</v>
      </c>
      <c r="L259" s="83" t="s">
        <v>980</v>
      </c>
      <c r="M259" s="84" t="s">
        <v>975</v>
      </c>
      <c r="N259" s="85" t="s">
        <v>976</v>
      </c>
      <c r="O259" s="86" t="s">
        <v>981</v>
      </c>
      <c r="P259" s="86" t="s">
        <v>61</v>
      </c>
      <c r="Q259" s="87"/>
      <c r="R259" s="88">
        <f t="shared" si="7"/>
        <v>0</v>
      </c>
      <c r="S259" s="89" t="str">
        <f t="shared" si="6"/>
        <v>-</v>
      </c>
      <c r="T259" s="90" t="str">
        <f>IF($K$15=1,"",IF(AND(Таблица233[[#This Row],[Заказ (упаковок)
↓]]=0,$K$15*Таблица233[[#This Row],[Уп. в коробке]]&lt;5),0,ROUNDDOWN($K$15*Таблица233[[#This Row],[Уп. в коробке]],0)))</f>
        <v/>
      </c>
      <c r="U259" s="91" t="str">
        <f>IF(MOD(Таблица233[[#This Row],[Заказ (упаковок)
↓]],Таблица233[[#This Row],[Кратность заказа, упаковок]])&gt;0,"ошибка - неверное количество в заказе","")</f>
        <v/>
      </c>
    </row>
    <row r="260" spans="1:21" x14ac:dyDescent="0.3">
      <c r="A260" s="75"/>
      <c r="B260" s="76" t="s">
        <v>982</v>
      </c>
      <c r="C260" s="77" t="s">
        <v>26</v>
      </c>
      <c r="D260" s="78" t="s">
        <v>970</v>
      </c>
      <c r="E260" s="78" t="s">
        <v>971</v>
      </c>
      <c r="F260" s="79" t="s">
        <v>983</v>
      </c>
      <c r="G260" s="80" t="s">
        <v>340</v>
      </c>
      <c r="H260" s="81" t="s">
        <v>973</v>
      </c>
      <c r="I260" s="81">
        <v>40</v>
      </c>
      <c r="J260" s="82">
        <v>10</v>
      </c>
      <c r="K260" s="167">
        <v>2.2899999999999996</v>
      </c>
      <c r="L260" s="83" t="s">
        <v>984</v>
      </c>
      <c r="M260" s="84" t="s">
        <v>975</v>
      </c>
      <c r="N260" s="85" t="s">
        <v>976</v>
      </c>
      <c r="O260" s="86" t="s">
        <v>985</v>
      </c>
      <c r="P260" s="86" t="s">
        <v>61</v>
      </c>
      <c r="Q260" s="87"/>
      <c r="R260" s="88">
        <f t="shared" si="7"/>
        <v>0</v>
      </c>
      <c r="S260" s="89" t="str">
        <f t="shared" si="6"/>
        <v>-</v>
      </c>
      <c r="T260" s="90" t="str">
        <f>IF($K$15=1,"",IF(AND(Таблица233[[#This Row],[Заказ (упаковок)
↓]]=0,$K$15*Таблица233[[#This Row],[Уп. в коробке]]&lt;5),0,ROUNDDOWN($K$15*Таблица233[[#This Row],[Уп. в коробке]],0)))</f>
        <v/>
      </c>
      <c r="U260" s="91" t="str">
        <f>IF(MOD(Таблица233[[#This Row],[Заказ (упаковок)
↓]],Таблица233[[#This Row],[Кратность заказа, упаковок]])&gt;0,"ошибка - неверное количество в заказе","")</f>
        <v/>
      </c>
    </row>
    <row r="261" spans="1:21" x14ac:dyDescent="0.3">
      <c r="A261" s="75"/>
      <c r="B261" s="76" t="s">
        <v>986</v>
      </c>
      <c r="C261" s="77" t="s">
        <v>26</v>
      </c>
      <c r="D261" s="78" t="s">
        <v>970</v>
      </c>
      <c r="E261" s="78" t="s">
        <v>971</v>
      </c>
      <c r="F261" s="79" t="s">
        <v>987</v>
      </c>
      <c r="G261" s="80" t="s">
        <v>340</v>
      </c>
      <c r="H261" s="81" t="s">
        <v>973</v>
      </c>
      <c r="I261" s="81">
        <v>40</v>
      </c>
      <c r="J261" s="82">
        <v>10</v>
      </c>
      <c r="K261" s="167">
        <v>2.19</v>
      </c>
      <c r="L261" s="83" t="s">
        <v>988</v>
      </c>
      <c r="M261" s="84" t="s">
        <v>975</v>
      </c>
      <c r="N261" s="85" t="s">
        <v>976</v>
      </c>
      <c r="O261" s="86" t="s">
        <v>989</v>
      </c>
      <c r="P261" s="86" t="s">
        <v>61</v>
      </c>
      <c r="Q261" s="87"/>
      <c r="R261" s="88">
        <f t="shared" si="7"/>
        <v>0</v>
      </c>
      <c r="S261" s="89" t="str">
        <f t="shared" si="6"/>
        <v>-</v>
      </c>
      <c r="T261" s="90" t="str">
        <f>IF($K$15=1,"",IF(AND(Таблица233[[#This Row],[Заказ (упаковок)
↓]]=0,$K$15*Таблица233[[#This Row],[Уп. в коробке]]&lt;5),0,ROUNDDOWN($K$15*Таблица233[[#This Row],[Уп. в коробке]],0)))</f>
        <v/>
      </c>
      <c r="U261" s="91" t="str">
        <f>IF(MOD(Таблица233[[#This Row],[Заказ (упаковок)
↓]],Таблица233[[#This Row],[Кратность заказа, упаковок]])&gt;0,"ошибка - неверное количество в заказе","")</f>
        <v/>
      </c>
    </row>
    <row r="262" spans="1:21" x14ac:dyDescent="0.3">
      <c r="A262" s="75"/>
      <c r="B262" s="76" t="s">
        <v>990</v>
      </c>
      <c r="C262" s="77" t="s">
        <v>26</v>
      </c>
      <c r="D262" s="78" t="s">
        <v>970</v>
      </c>
      <c r="E262" s="78" t="s">
        <v>991</v>
      </c>
      <c r="F262" s="79" t="s">
        <v>992</v>
      </c>
      <c r="G262" s="80" t="s">
        <v>340</v>
      </c>
      <c r="H262" s="81" t="s">
        <v>973</v>
      </c>
      <c r="I262" s="81">
        <v>40</v>
      </c>
      <c r="J262" s="82">
        <v>10</v>
      </c>
      <c r="K262" s="167">
        <v>2.19</v>
      </c>
      <c r="L262" s="83" t="s">
        <v>993</v>
      </c>
      <c r="M262" s="84" t="s">
        <v>975</v>
      </c>
      <c r="N262" s="85" t="s">
        <v>994</v>
      </c>
      <c r="O262" s="86" t="s">
        <v>995</v>
      </c>
      <c r="P262" s="86" t="s">
        <v>61</v>
      </c>
      <c r="Q262" s="87"/>
      <c r="R262" s="88">
        <f t="shared" si="7"/>
        <v>0</v>
      </c>
      <c r="S262" s="89" t="str">
        <f t="shared" si="6"/>
        <v>-</v>
      </c>
      <c r="T262" s="90" t="str">
        <f>IF($K$15=1,"",IF(AND(Таблица233[[#This Row],[Заказ (упаковок)
↓]]=0,$K$15*Таблица233[[#This Row],[Уп. в коробке]]&lt;5),0,ROUNDDOWN($K$15*Таблица233[[#This Row],[Уп. в коробке]],0)))</f>
        <v/>
      </c>
      <c r="U262" s="91" t="str">
        <f>IF(MOD(Таблица233[[#This Row],[Заказ (упаковок)
↓]],Таблица233[[#This Row],[Кратность заказа, упаковок]])&gt;0,"ошибка - неверное количество в заказе","")</f>
        <v/>
      </c>
    </row>
    <row r="263" spans="1:21" x14ac:dyDescent="0.3">
      <c r="A263" s="75"/>
      <c r="B263" s="76" t="s">
        <v>996</v>
      </c>
      <c r="C263" s="77" t="s">
        <v>26</v>
      </c>
      <c r="D263" s="78" t="s">
        <v>970</v>
      </c>
      <c r="E263" s="78" t="s">
        <v>991</v>
      </c>
      <c r="F263" s="79" t="s">
        <v>997</v>
      </c>
      <c r="G263" s="80" t="s">
        <v>340</v>
      </c>
      <c r="H263" s="81" t="s">
        <v>973</v>
      </c>
      <c r="I263" s="81">
        <v>40</v>
      </c>
      <c r="J263" s="82">
        <v>10</v>
      </c>
      <c r="K263" s="167">
        <v>2.61</v>
      </c>
      <c r="L263" s="83" t="s">
        <v>998</v>
      </c>
      <c r="M263" s="84" t="s">
        <v>975</v>
      </c>
      <c r="N263" s="85" t="s">
        <v>994</v>
      </c>
      <c r="O263" s="86" t="s">
        <v>999</v>
      </c>
      <c r="P263" s="86" t="s">
        <v>61</v>
      </c>
      <c r="Q263" s="87"/>
      <c r="R263" s="88">
        <f t="shared" si="7"/>
        <v>0</v>
      </c>
      <c r="S263" s="89" t="str">
        <f t="shared" si="6"/>
        <v>-</v>
      </c>
      <c r="T263" s="90" t="str">
        <f>IF($K$15=1,"",IF(AND(Таблица233[[#This Row],[Заказ (упаковок)
↓]]=0,$K$15*Таблица233[[#This Row],[Уп. в коробке]]&lt;5),0,ROUNDDOWN($K$15*Таблица233[[#This Row],[Уп. в коробке]],0)))</f>
        <v/>
      </c>
      <c r="U263" s="91" t="str">
        <f>IF(MOD(Таблица233[[#This Row],[Заказ (упаковок)
↓]],Таблица233[[#This Row],[Кратность заказа, упаковок]])&gt;0,"ошибка - неверное количество в заказе","")</f>
        <v/>
      </c>
    </row>
    <row r="264" spans="1:21" x14ac:dyDescent="0.3">
      <c r="A264" s="75"/>
      <c r="B264" s="76" t="s">
        <v>1000</v>
      </c>
      <c r="C264" s="77" t="s">
        <v>26</v>
      </c>
      <c r="D264" s="78" t="s">
        <v>970</v>
      </c>
      <c r="E264" s="78" t="s">
        <v>971</v>
      </c>
      <c r="F264" s="79" t="s">
        <v>1001</v>
      </c>
      <c r="G264" s="80" t="s">
        <v>340</v>
      </c>
      <c r="H264" s="81" t="s">
        <v>973</v>
      </c>
      <c r="I264" s="81">
        <v>40</v>
      </c>
      <c r="J264" s="82">
        <v>10</v>
      </c>
      <c r="K264" s="167">
        <v>2.19</v>
      </c>
      <c r="L264" s="83" t="s">
        <v>1002</v>
      </c>
      <c r="M264" s="84" t="s">
        <v>975</v>
      </c>
      <c r="N264" s="85" t="s">
        <v>976</v>
      </c>
      <c r="O264" s="86" t="s">
        <v>1003</v>
      </c>
      <c r="P264" s="86" t="s">
        <v>61</v>
      </c>
      <c r="Q264" s="87"/>
      <c r="R264" s="88">
        <f t="shared" si="7"/>
        <v>0</v>
      </c>
      <c r="S264" s="89" t="str">
        <f t="shared" si="6"/>
        <v>-</v>
      </c>
      <c r="T264" s="90" t="str">
        <f>IF($K$15=1,"",IF(AND(Таблица233[[#This Row],[Заказ (упаковок)
↓]]=0,$K$15*Таблица233[[#This Row],[Уп. в коробке]]&lt;5),0,ROUNDDOWN($K$15*Таблица233[[#This Row],[Уп. в коробке]],0)))</f>
        <v/>
      </c>
      <c r="U264" s="91" t="str">
        <f>IF(MOD(Таблица233[[#This Row],[Заказ (упаковок)
↓]],Таблица233[[#This Row],[Кратность заказа, упаковок]])&gt;0,"ошибка - неверное количество в заказе","")</f>
        <v/>
      </c>
    </row>
    <row r="265" spans="1:21" x14ac:dyDescent="0.3">
      <c r="A265" s="75"/>
      <c r="B265" s="76" t="s">
        <v>1004</v>
      </c>
      <c r="C265" s="77" t="s">
        <v>26</v>
      </c>
      <c r="D265" s="78" t="s">
        <v>970</v>
      </c>
      <c r="E265" s="78" t="s">
        <v>971</v>
      </c>
      <c r="F265" s="79" t="s">
        <v>1005</v>
      </c>
      <c r="G265" s="80" t="s">
        <v>340</v>
      </c>
      <c r="H265" s="81" t="s">
        <v>973</v>
      </c>
      <c r="I265" s="81">
        <v>40</v>
      </c>
      <c r="J265" s="82">
        <v>10</v>
      </c>
      <c r="K265" s="167">
        <v>2.19</v>
      </c>
      <c r="L265" s="83" t="s">
        <v>1006</v>
      </c>
      <c r="M265" s="84" t="s">
        <v>975</v>
      </c>
      <c r="N265" s="85" t="s">
        <v>976</v>
      </c>
      <c r="O265" s="86" t="s">
        <v>1007</v>
      </c>
      <c r="P265" s="86" t="s">
        <v>61</v>
      </c>
      <c r="Q265" s="87"/>
      <c r="R265" s="88">
        <f t="shared" si="7"/>
        <v>0</v>
      </c>
      <c r="S265" s="89" t="str">
        <f t="shared" si="6"/>
        <v>-</v>
      </c>
      <c r="T265" s="90" t="str">
        <f>IF($K$15=1,"",IF(AND(Таблица233[[#This Row],[Заказ (упаковок)
↓]]=0,$K$15*Таблица233[[#This Row],[Уп. в коробке]]&lt;5),0,ROUNDDOWN($K$15*Таблица233[[#This Row],[Уп. в коробке]],0)))</f>
        <v/>
      </c>
      <c r="U265" s="91" t="str">
        <f>IF(MOD(Таблица233[[#This Row],[Заказ (упаковок)
↓]],Таблица233[[#This Row],[Кратность заказа, упаковок]])&gt;0,"ошибка - неверное количество в заказе","")</f>
        <v/>
      </c>
    </row>
    <row r="266" spans="1:21" x14ac:dyDescent="0.3">
      <c r="A266" s="75"/>
      <c r="B266" s="76" t="s">
        <v>1008</v>
      </c>
      <c r="C266" s="77" t="s">
        <v>26</v>
      </c>
      <c r="D266" s="78" t="s">
        <v>970</v>
      </c>
      <c r="E266" s="78" t="s">
        <v>971</v>
      </c>
      <c r="F266" s="79" t="s">
        <v>1009</v>
      </c>
      <c r="G266" s="80" t="s">
        <v>340</v>
      </c>
      <c r="H266" s="81" t="s">
        <v>973</v>
      </c>
      <c r="I266" s="81">
        <v>40</v>
      </c>
      <c r="J266" s="82">
        <v>10</v>
      </c>
      <c r="K266" s="167">
        <v>2.0799999999999996</v>
      </c>
      <c r="L266" s="83" t="s">
        <v>1010</v>
      </c>
      <c r="M266" s="84" t="s">
        <v>975</v>
      </c>
      <c r="N266" s="85" t="s">
        <v>976</v>
      </c>
      <c r="O266" s="86" t="s">
        <v>1011</v>
      </c>
      <c r="P266" s="86" t="s">
        <v>61</v>
      </c>
      <c r="Q266" s="87"/>
      <c r="R266" s="88">
        <f t="shared" si="7"/>
        <v>0</v>
      </c>
      <c r="S266" s="89" t="str">
        <f t="shared" si="6"/>
        <v>-</v>
      </c>
      <c r="T266" s="90" t="str">
        <f>IF($K$15=1,"",IF(AND(Таблица233[[#This Row],[Заказ (упаковок)
↓]]=0,$K$15*Таблица233[[#This Row],[Уп. в коробке]]&lt;5),0,ROUNDDOWN($K$15*Таблица233[[#This Row],[Уп. в коробке]],0)))</f>
        <v/>
      </c>
      <c r="U266" s="91" t="str">
        <f>IF(MOD(Таблица233[[#This Row],[Заказ (упаковок)
↓]],Таблица233[[#This Row],[Кратность заказа, упаковок]])&gt;0,"ошибка - неверное количество в заказе","")</f>
        <v/>
      </c>
    </row>
    <row r="267" spans="1:21" x14ac:dyDescent="0.3">
      <c r="A267" s="75"/>
      <c r="B267" s="76" t="s">
        <v>1012</v>
      </c>
      <c r="C267" s="77" t="s">
        <v>26</v>
      </c>
      <c r="D267" s="78" t="s">
        <v>970</v>
      </c>
      <c r="E267" s="78" t="s">
        <v>991</v>
      </c>
      <c r="F267" s="79" t="s">
        <v>1013</v>
      </c>
      <c r="G267" s="80" t="s">
        <v>340</v>
      </c>
      <c r="H267" s="81" t="s">
        <v>973</v>
      </c>
      <c r="I267" s="81">
        <v>40</v>
      </c>
      <c r="J267" s="82">
        <v>10</v>
      </c>
      <c r="K267" s="167">
        <v>2.2899999999999996</v>
      </c>
      <c r="L267" s="83" t="s">
        <v>1014</v>
      </c>
      <c r="M267" s="84" t="s">
        <v>975</v>
      </c>
      <c r="N267" s="85" t="s">
        <v>994</v>
      </c>
      <c r="O267" s="86" t="s">
        <v>1015</v>
      </c>
      <c r="P267" s="86" t="s">
        <v>61</v>
      </c>
      <c r="Q267" s="87"/>
      <c r="R267" s="88">
        <f t="shared" si="7"/>
        <v>0</v>
      </c>
      <c r="S267" s="89" t="str">
        <f t="shared" si="6"/>
        <v>-</v>
      </c>
      <c r="T267" s="90" t="str">
        <f>IF($K$15=1,"",IF(AND(Таблица233[[#This Row],[Заказ (упаковок)
↓]]=0,$K$15*Таблица233[[#This Row],[Уп. в коробке]]&lt;5),0,ROUNDDOWN($K$15*Таблица233[[#This Row],[Уп. в коробке]],0)))</f>
        <v/>
      </c>
      <c r="U267" s="91" t="str">
        <f>IF(MOD(Таблица233[[#This Row],[Заказ (упаковок)
↓]],Таблица233[[#This Row],[Кратность заказа, упаковок]])&gt;0,"ошибка - неверное количество в заказе","")</f>
        <v/>
      </c>
    </row>
    <row r="268" spans="1:21" x14ac:dyDescent="0.3">
      <c r="A268" s="75"/>
      <c r="B268" s="76" t="s">
        <v>1016</v>
      </c>
      <c r="C268" s="77" t="s">
        <v>26</v>
      </c>
      <c r="D268" s="78" t="s">
        <v>970</v>
      </c>
      <c r="E268" s="78" t="s">
        <v>991</v>
      </c>
      <c r="F268" s="79" t="s">
        <v>1017</v>
      </c>
      <c r="G268" s="80" t="s">
        <v>340</v>
      </c>
      <c r="H268" s="81" t="s">
        <v>973</v>
      </c>
      <c r="I268" s="81">
        <v>40</v>
      </c>
      <c r="J268" s="82">
        <v>10</v>
      </c>
      <c r="K268" s="167">
        <v>2.61</v>
      </c>
      <c r="L268" s="83" t="s">
        <v>1018</v>
      </c>
      <c r="M268" s="84" t="s">
        <v>975</v>
      </c>
      <c r="N268" s="85" t="s">
        <v>994</v>
      </c>
      <c r="O268" s="86" t="s">
        <v>1019</v>
      </c>
      <c r="P268" s="86" t="s">
        <v>61</v>
      </c>
      <c r="Q268" s="87"/>
      <c r="R268" s="88">
        <f t="shared" si="7"/>
        <v>0</v>
      </c>
      <c r="S268" s="89" t="str">
        <f t="shared" si="6"/>
        <v>-</v>
      </c>
      <c r="T268" s="90" t="str">
        <f>IF($K$15=1,"",IF(AND(Таблица233[[#This Row],[Заказ (упаковок)
↓]]=0,$K$15*Таблица233[[#This Row],[Уп. в коробке]]&lt;5),0,ROUNDDOWN($K$15*Таблица233[[#This Row],[Уп. в коробке]],0)))</f>
        <v/>
      </c>
      <c r="U268" s="91" t="str">
        <f>IF(MOD(Таблица233[[#This Row],[Заказ (упаковок)
↓]],Таблица233[[#This Row],[Кратность заказа, упаковок]])&gt;0,"ошибка - неверное количество в заказе","")</f>
        <v/>
      </c>
    </row>
    <row r="269" spans="1:21" x14ac:dyDescent="0.3">
      <c r="A269" s="75"/>
      <c r="B269" s="76" t="s">
        <v>1020</v>
      </c>
      <c r="C269" s="77" t="s">
        <v>26</v>
      </c>
      <c r="D269" s="78" t="s">
        <v>970</v>
      </c>
      <c r="E269" s="78" t="s">
        <v>971</v>
      </c>
      <c r="F269" s="79" t="s">
        <v>1021</v>
      </c>
      <c r="G269" s="80" t="s">
        <v>340</v>
      </c>
      <c r="H269" s="81" t="s">
        <v>973</v>
      </c>
      <c r="I269" s="81">
        <v>40</v>
      </c>
      <c r="J269" s="82">
        <v>10</v>
      </c>
      <c r="K269" s="167">
        <v>2.19</v>
      </c>
      <c r="L269" s="83" t="s">
        <v>1022</v>
      </c>
      <c r="M269" s="84" t="s">
        <v>975</v>
      </c>
      <c r="N269" s="85" t="s">
        <v>976</v>
      </c>
      <c r="O269" s="86" t="s">
        <v>1023</v>
      </c>
      <c r="P269" s="86" t="s">
        <v>61</v>
      </c>
      <c r="Q269" s="87"/>
      <c r="R269" s="88">
        <f t="shared" si="7"/>
        <v>0</v>
      </c>
      <c r="S269" s="89" t="str">
        <f t="shared" si="6"/>
        <v>-</v>
      </c>
      <c r="T269" s="90" t="str">
        <f>IF($K$15=1,"",IF(AND(Таблица233[[#This Row],[Заказ (упаковок)
↓]]=0,$K$15*Таблица233[[#This Row],[Уп. в коробке]]&lt;5),0,ROUNDDOWN($K$15*Таблица233[[#This Row],[Уп. в коробке]],0)))</f>
        <v/>
      </c>
      <c r="U269" s="91" t="str">
        <f>IF(MOD(Таблица233[[#This Row],[Заказ (упаковок)
↓]],Таблица233[[#This Row],[Кратность заказа, упаковок]])&gt;0,"ошибка - неверное количество в заказе","")</f>
        <v/>
      </c>
    </row>
    <row r="270" spans="1:21" x14ac:dyDescent="0.3">
      <c r="A270" s="75"/>
      <c r="B270" s="76" t="s">
        <v>1024</v>
      </c>
      <c r="C270" s="77" t="s">
        <v>26</v>
      </c>
      <c r="D270" s="78" t="s">
        <v>970</v>
      </c>
      <c r="E270" s="78" t="s">
        <v>971</v>
      </c>
      <c r="F270" s="79" t="s">
        <v>1025</v>
      </c>
      <c r="G270" s="80" t="s">
        <v>340</v>
      </c>
      <c r="H270" s="81" t="s">
        <v>973</v>
      </c>
      <c r="I270" s="81">
        <v>40</v>
      </c>
      <c r="J270" s="82">
        <v>10</v>
      </c>
      <c r="K270" s="167">
        <v>2.61</v>
      </c>
      <c r="L270" s="83" t="s">
        <v>1026</v>
      </c>
      <c r="M270" s="84" t="s">
        <v>975</v>
      </c>
      <c r="N270" s="85" t="s">
        <v>976</v>
      </c>
      <c r="O270" s="86" t="s">
        <v>1027</v>
      </c>
      <c r="P270" s="86" t="s">
        <v>61</v>
      </c>
      <c r="Q270" s="87"/>
      <c r="R270" s="88">
        <f t="shared" si="7"/>
        <v>0</v>
      </c>
      <c r="S270" s="89" t="str">
        <f t="shared" si="6"/>
        <v>-</v>
      </c>
      <c r="T270" s="90" t="str">
        <f>IF($K$15=1,"",IF(AND(Таблица233[[#This Row],[Заказ (упаковок)
↓]]=0,$K$15*Таблица233[[#This Row],[Уп. в коробке]]&lt;5),0,ROUNDDOWN($K$15*Таблица233[[#This Row],[Уп. в коробке]],0)))</f>
        <v/>
      </c>
      <c r="U270" s="91" t="str">
        <f>IF(MOD(Таблица233[[#This Row],[Заказ (упаковок)
↓]],Таблица233[[#This Row],[Кратность заказа, упаковок]])&gt;0,"ошибка - неверное количество в заказе","")</f>
        <v/>
      </c>
    </row>
    <row r="271" spans="1:21" x14ac:dyDescent="0.3">
      <c r="A271" s="75"/>
      <c r="B271" s="76" t="s">
        <v>1028</v>
      </c>
      <c r="C271" s="77" t="s">
        <v>26</v>
      </c>
      <c r="D271" s="78" t="s">
        <v>970</v>
      </c>
      <c r="E271" s="78" t="s">
        <v>971</v>
      </c>
      <c r="F271" s="79" t="s">
        <v>1029</v>
      </c>
      <c r="G271" s="80" t="s">
        <v>340</v>
      </c>
      <c r="H271" s="81" t="s">
        <v>973</v>
      </c>
      <c r="I271" s="81">
        <v>40</v>
      </c>
      <c r="J271" s="82">
        <v>10</v>
      </c>
      <c r="K271" s="167">
        <v>2.2399999999999998</v>
      </c>
      <c r="L271" s="83" t="s">
        <v>1030</v>
      </c>
      <c r="M271" s="84" t="s">
        <v>975</v>
      </c>
      <c r="N271" s="85" t="s">
        <v>976</v>
      </c>
      <c r="O271" s="86" t="s">
        <v>1031</v>
      </c>
      <c r="P271" s="86" t="s">
        <v>61</v>
      </c>
      <c r="Q271" s="87"/>
      <c r="R271" s="88">
        <f t="shared" si="7"/>
        <v>0</v>
      </c>
      <c r="S271" s="89" t="str">
        <f t="shared" si="6"/>
        <v>-</v>
      </c>
      <c r="T271" s="90" t="str">
        <f>IF($K$15=1,"",IF(AND(Таблица233[[#This Row],[Заказ (упаковок)
↓]]=0,$K$15*Таблица233[[#This Row],[Уп. в коробке]]&lt;5),0,ROUNDDOWN($K$15*Таблица233[[#This Row],[Уп. в коробке]],0)))</f>
        <v/>
      </c>
      <c r="U271" s="91" t="str">
        <f>IF(MOD(Таблица233[[#This Row],[Заказ (упаковок)
↓]],Таблица233[[#This Row],[Кратность заказа, упаковок]])&gt;0,"ошибка - неверное количество в заказе","")</f>
        <v/>
      </c>
    </row>
    <row r="272" spans="1:21" x14ac:dyDescent="0.3">
      <c r="A272" s="75"/>
      <c r="B272" s="76" t="s">
        <v>1032</v>
      </c>
      <c r="C272" s="77" t="s">
        <v>26</v>
      </c>
      <c r="D272" s="78" t="s">
        <v>970</v>
      </c>
      <c r="E272" s="78" t="s">
        <v>971</v>
      </c>
      <c r="F272" s="79" t="s">
        <v>1033</v>
      </c>
      <c r="G272" s="80" t="s">
        <v>340</v>
      </c>
      <c r="H272" s="81" t="s">
        <v>973</v>
      </c>
      <c r="I272" s="81">
        <v>40</v>
      </c>
      <c r="J272" s="82">
        <v>10</v>
      </c>
      <c r="K272" s="167">
        <v>2.19</v>
      </c>
      <c r="L272" s="83" t="s">
        <v>1034</v>
      </c>
      <c r="M272" s="84" t="s">
        <v>975</v>
      </c>
      <c r="N272" s="85" t="s">
        <v>976</v>
      </c>
      <c r="O272" s="86" t="s">
        <v>1035</v>
      </c>
      <c r="P272" s="86" t="s">
        <v>61</v>
      </c>
      <c r="Q272" s="87"/>
      <c r="R272" s="88">
        <f t="shared" si="7"/>
        <v>0</v>
      </c>
      <c r="S272" s="89" t="str">
        <f t="shared" si="6"/>
        <v>-</v>
      </c>
      <c r="T272" s="90" t="str">
        <f>IF($K$15=1,"",IF(AND(Таблица233[[#This Row],[Заказ (упаковок)
↓]]=0,$K$15*Таблица233[[#This Row],[Уп. в коробке]]&lt;5),0,ROUNDDOWN($K$15*Таблица233[[#This Row],[Уп. в коробке]],0)))</f>
        <v/>
      </c>
      <c r="U272" s="91" t="str">
        <f>IF(MOD(Таблица233[[#This Row],[Заказ (упаковок)
↓]],Таблица233[[#This Row],[Кратность заказа, упаковок]])&gt;0,"ошибка - неверное количество в заказе","")</f>
        <v/>
      </c>
    </row>
    <row r="273" spans="1:21" x14ac:dyDescent="0.3">
      <c r="A273" s="75"/>
      <c r="B273" s="76" t="s">
        <v>1036</v>
      </c>
      <c r="C273" s="77" t="s">
        <v>26</v>
      </c>
      <c r="D273" s="78" t="s">
        <v>970</v>
      </c>
      <c r="E273" s="78" t="s">
        <v>971</v>
      </c>
      <c r="F273" s="79" t="s">
        <v>1037</v>
      </c>
      <c r="G273" s="80" t="s">
        <v>340</v>
      </c>
      <c r="H273" s="81" t="s">
        <v>973</v>
      </c>
      <c r="I273" s="81">
        <v>40</v>
      </c>
      <c r="J273" s="82">
        <v>10</v>
      </c>
      <c r="K273" s="167">
        <v>2.2399999999999998</v>
      </c>
      <c r="L273" s="83" t="s">
        <v>1038</v>
      </c>
      <c r="M273" s="84" t="s">
        <v>975</v>
      </c>
      <c r="N273" s="85" t="s">
        <v>976</v>
      </c>
      <c r="O273" s="86" t="s">
        <v>1039</v>
      </c>
      <c r="P273" s="86" t="s">
        <v>61</v>
      </c>
      <c r="Q273" s="87"/>
      <c r="R273" s="88">
        <f t="shared" si="7"/>
        <v>0</v>
      </c>
      <c r="S273" s="89" t="str">
        <f t="shared" si="6"/>
        <v>-</v>
      </c>
      <c r="T273" s="90" t="str">
        <f>IF($K$15=1,"",IF(AND(Таблица233[[#This Row],[Заказ (упаковок)
↓]]=0,$K$15*Таблица233[[#This Row],[Уп. в коробке]]&lt;5),0,ROUNDDOWN($K$15*Таблица233[[#This Row],[Уп. в коробке]],0)))</f>
        <v/>
      </c>
      <c r="U273" s="91" t="str">
        <f>IF(MOD(Таблица233[[#This Row],[Заказ (упаковок)
↓]],Таблица233[[#This Row],[Кратность заказа, упаковок]])&gt;0,"ошибка - неверное количество в заказе","")</f>
        <v/>
      </c>
    </row>
    <row r="274" spans="1:21" x14ac:dyDescent="0.3">
      <c r="A274" s="75"/>
      <c r="B274" s="76" t="s">
        <v>1040</v>
      </c>
      <c r="C274" s="77" t="s">
        <v>26</v>
      </c>
      <c r="D274" s="78" t="s">
        <v>970</v>
      </c>
      <c r="E274" s="78" t="s">
        <v>991</v>
      </c>
      <c r="F274" s="79" t="s">
        <v>84</v>
      </c>
      <c r="G274" s="80" t="s">
        <v>1041</v>
      </c>
      <c r="H274" s="81" t="s">
        <v>973</v>
      </c>
      <c r="I274" s="81">
        <v>40</v>
      </c>
      <c r="J274" s="82">
        <v>10</v>
      </c>
      <c r="K274" s="167">
        <v>2.0999999999999996</v>
      </c>
      <c r="L274" s="83" t="s">
        <v>1042</v>
      </c>
      <c r="M274" s="84" t="s">
        <v>975</v>
      </c>
      <c r="N274" s="85" t="s">
        <v>994</v>
      </c>
      <c r="O274" s="86" t="s">
        <v>1043</v>
      </c>
      <c r="P274" s="86" t="s">
        <v>61</v>
      </c>
      <c r="Q274" s="87"/>
      <c r="R274" s="88">
        <f t="shared" si="7"/>
        <v>0</v>
      </c>
      <c r="S274" s="89" t="str">
        <f t="shared" si="6"/>
        <v>-</v>
      </c>
      <c r="T274" s="90" t="str">
        <f>IF($K$15=1,"",IF(AND(Таблица233[[#This Row],[Заказ (упаковок)
↓]]=0,$K$15*Таблица233[[#This Row],[Уп. в коробке]]&lt;5),0,ROUNDDOWN($K$15*Таблица233[[#This Row],[Уп. в коробке]],0)))</f>
        <v/>
      </c>
      <c r="U274" s="91" t="str">
        <f>IF(MOD(Таблица233[[#This Row],[Заказ (упаковок)
↓]],Таблица233[[#This Row],[Кратность заказа, упаковок]])&gt;0,"ошибка - неверное количество в заказе","")</f>
        <v/>
      </c>
    </row>
    <row r="275" spans="1:21" x14ac:dyDescent="0.3">
      <c r="A275" s="75"/>
      <c r="B275" s="76" t="s">
        <v>1044</v>
      </c>
      <c r="C275" s="77" t="s">
        <v>26</v>
      </c>
      <c r="D275" s="78" t="s">
        <v>970</v>
      </c>
      <c r="E275" s="78" t="s">
        <v>1045</v>
      </c>
      <c r="F275" s="79" t="s">
        <v>1046</v>
      </c>
      <c r="G275" s="80" t="s">
        <v>340</v>
      </c>
      <c r="H275" s="81" t="s">
        <v>1047</v>
      </c>
      <c r="I275" s="81">
        <v>40</v>
      </c>
      <c r="J275" s="82">
        <v>10</v>
      </c>
      <c r="K275" s="167">
        <v>3.1999999999999997</v>
      </c>
      <c r="L275" s="83" t="s">
        <v>1048</v>
      </c>
      <c r="M275" s="84" t="s">
        <v>975</v>
      </c>
      <c r="N275" s="85" t="s">
        <v>1049</v>
      </c>
      <c r="O275" s="86">
        <v>8719474812089</v>
      </c>
      <c r="P275" s="86" t="s">
        <v>61</v>
      </c>
      <c r="Q275" s="87"/>
      <c r="R275" s="88">
        <f t="shared" si="7"/>
        <v>0</v>
      </c>
      <c r="S275" s="89" t="str">
        <f t="shared" si="6"/>
        <v>-</v>
      </c>
      <c r="T275" s="90" t="str">
        <f>IF($K$15=1,"",IF(AND(Таблица233[[#This Row],[Заказ (упаковок)
↓]]=0,$K$15*Таблица233[[#This Row],[Уп. в коробке]]&lt;5),0,ROUNDDOWN($K$15*Таблица233[[#This Row],[Уп. в коробке]],0)))</f>
        <v/>
      </c>
      <c r="U275" s="91" t="str">
        <f>IF(MOD(Таблица233[[#This Row],[Заказ (упаковок)
↓]],Таблица233[[#This Row],[Кратность заказа, упаковок]])&gt;0,"ошибка - неверное количество в заказе","")</f>
        <v/>
      </c>
    </row>
    <row r="276" spans="1:21" x14ac:dyDescent="0.3">
      <c r="A276" s="75"/>
      <c r="B276" s="76" t="s">
        <v>1050</v>
      </c>
      <c r="C276" s="77" t="s">
        <v>26</v>
      </c>
      <c r="D276" s="78" t="s">
        <v>970</v>
      </c>
      <c r="E276" s="78" t="s">
        <v>1045</v>
      </c>
      <c r="F276" s="79" t="s">
        <v>1051</v>
      </c>
      <c r="G276" s="80" t="s">
        <v>340</v>
      </c>
      <c r="H276" s="81" t="s">
        <v>973</v>
      </c>
      <c r="I276" s="81">
        <v>40</v>
      </c>
      <c r="J276" s="82">
        <v>10</v>
      </c>
      <c r="K276" s="167">
        <v>2.2899999999999996</v>
      </c>
      <c r="L276" s="83" t="s">
        <v>1052</v>
      </c>
      <c r="M276" s="84" t="s">
        <v>975</v>
      </c>
      <c r="N276" s="85" t="s">
        <v>1049</v>
      </c>
      <c r="O276" s="86">
        <v>8719474812171</v>
      </c>
      <c r="P276" s="86" t="s">
        <v>61</v>
      </c>
      <c r="Q276" s="87"/>
      <c r="R276" s="88">
        <f t="shared" si="7"/>
        <v>0</v>
      </c>
      <c r="S276" s="89" t="str">
        <f t="shared" si="6"/>
        <v>-</v>
      </c>
      <c r="T276" s="90" t="str">
        <f>IF($K$15=1,"",IF(AND(Таблица233[[#This Row],[Заказ (упаковок)
↓]]=0,$K$15*Таблица233[[#This Row],[Уп. в коробке]]&lt;5),0,ROUNDDOWN($K$15*Таблица233[[#This Row],[Уп. в коробке]],0)))</f>
        <v/>
      </c>
      <c r="U276" s="91" t="str">
        <f>IF(MOD(Таблица233[[#This Row],[Заказ (упаковок)
↓]],Таблица233[[#This Row],[Кратность заказа, упаковок]])&gt;0,"ошибка - неверное количество в заказе","")</f>
        <v/>
      </c>
    </row>
    <row r="277" spans="1:21" x14ac:dyDescent="0.3">
      <c r="A277" s="75"/>
      <c r="B277" s="76" t="s">
        <v>1053</v>
      </c>
      <c r="C277" s="77" t="s">
        <v>26</v>
      </c>
      <c r="D277" s="78" t="s">
        <v>970</v>
      </c>
      <c r="E277" s="78" t="s">
        <v>1045</v>
      </c>
      <c r="F277" s="79" t="s">
        <v>1054</v>
      </c>
      <c r="G277" s="80" t="s">
        <v>1041</v>
      </c>
      <c r="H277" s="81" t="s">
        <v>1047</v>
      </c>
      <c r="I277" s="81">
        <v>40</v>
      </c>
      <c r="J277" s="82">
        <v>10</v>
      </c>
      <c r="K277" s="167">
        <v>2.23</v>
      </c>
      <c r="L277" s="83" t="s">
        <v>1055</v>
      </c>
      <c r="M277" s="84" t="s">
        <v>975</v>
      </c>
      <c r="N277" s="85" t="s">
        <v>1049</v>
      </c>
      <c r="O277" s="86" t="s">
        <v>1056</v>
      </c>
      <c r="P277" s="86" t="s">
        <v>61</v>
      </c>
      <c r="Q277" s="87"/>
      <c r="R277" s="88">
        <f t="shared" si="7"/>
        <v>0</v>
      </c>
      <c r="S277" s="89" t="str">
        <f t="shared" si="6"/>
        <v>-</v>
      </c>
      <c r="T277" s="90" t="str">
        <f>IF($K$15=1,"",IF(AND(Таблица233[[#This Row],[Заказ (упаковок)
↓]]=0,$K$15*Таблица233[[#This Row],[Уп. в коробке]]&lt;5),0,ROUNDDOWN($K$15*Таблица233[[#This Row],[Уп. в коробке]],0)))</f>
        <v/>
      </c>
      <c r="U277" s="91" t="str">
        <f>IF(MOD(Таблица233[[#This Row],[Заказ (упаковок)
↓]],Таблица233[[#This Row],[Кратность заказа, упаковок]])&gt;0,"ошибка - неверное количество в заказе","")</f>
        <v/>
      </c>
    </row>
    <row r="278" spans="1:21" x14ac:dyDescent="0.3">
      <c r="A278" s="75"/>
      <c r="B278" s="76" t="s">
        <v>1057</v>
      </c>
      <c r="C278" s="77" t="s">
        <v>26</v>
      </c>
      <c r="D278" s="78" t="s">
        <v>970</v>
      </c>
      <c r="E278" s="78" t="s">
        <v>1045</v>
      </c>
      <c r="F278" s="79" t="s">
        <v>1058</v>
      </c>
      <c r="G278" s="80" t="s">
        <v>340</v>
      </c>
      <c r="H278" s="81" t="s">
        <v>973</v>
      </c>
      <c r="I278" s="81">
        <v>40</v>
      </c>
      <c r="J278" s="82">
        <v>10</v>
      </c>
      <c r="K278" s="167">
        <v>2.19</v>
      </c>
      <c r="L278" s="83" t="s">
        <v>1059</v>
      </c>
      <c r="M278" s="84" t="s">
        <v>975</v>
      </c>
      <c r="N278" s="85" t="s">
        <v>1049</v>
      </c>
      <c r="O278" s="86" t="s">
        <v>1060</v>
      </c>
      <c r="P278" s="86" t="s">
        <v>61</v>
      </c>
      <c r="Q278" s="87"/>
      <c r="R278" s="88">
        <f t="shared" si="7"/>
        <v>0</v>
      </c>
      <c r="S278" s="89" t="str">
        <f t="shared" si="6"/>
        <v>-</v>
      </c>
      <c r="T278" s="90" t="str">
        <f>IF($K$15=1,"",IF(AND(Таблица233[[#This Row],[Заказ (упаковок)
↓]]=0,$K$15*Таблица233[[#This Row],[Уп. в коробке]]&lt;5),0,ROUNDDOWN($K$15*Таблица233[[#This Row],[Уп. в коробке]],0)))</f>
        <v/>
      </c>
      <c r="U278" s="91" t="str">
        <f>IF(MOD(Таблица233[[#This Row],[Заказ (упаковок)
↓]],Таблица233[[#This Row],[Кратность заказа, упаковок]])&gt;0,"ошибка - неверное количество в заказе","")</f>
        <v/>
      </c>
    </row>
    <row r="279" spans="1:21" x14ac:dyDescent="0.3">
      <c r="A279" s="75"/>
      <c r="B279" s="76" t="s">
        <v>1061</v>
      </c>
      <c r="C279" s="77" t="s">
        <v>26</v>
      </c>
      <c r="D279" s="78" t="s">
        <v>970</v>
      </c>
      <c r="E279" s="78" t="s">
        <v>1045</v>
      </c>
      <c r="F279" s="79" t="s">
        <v>1062</v>
      </c>
      <c r="G279" s="80" t="s">
        <v>340</v>
      </c>
      <c r="H279" s="81" t="s">
        <v>973</v>
      </c>
      <c r="I279" s="81">
        <v>40</v>
      </c>
      <c r="J279" s="82">
        <v>10</v>
      </c>
      <c r="K279" s="167">
        <v>2.19</v>
      </c>
      <c r="L279" s="83" t="s">
        <v>1063</v>
      </c>
      <c r="M279" s="84" t="s">
        <v>975</v>
      </c>
      <c r="N279" s="85" t="s">
        <v>1049</v>
      </c>
      <c r="O279" s="86">
        <v>8719497266586</v>
      </c>
      <c r="P279" s="86" t="s">
        <v>61</v>
      </c>
      <c r="Q279" s="87"/>
      <c r="R279" s="88">
        <f t="shared" si="7"/>
        <v>0</v>
      </c>
      <c r="S279" s="89" t="str">
        <f t="shared" si="6"/>
        <v>-</v>
      </c>
      <c r="T279" s="90" t="str">
        <f>IF($K$15=1,"",IF(AND(Таблица233[[#This Row],[Заказ (упаковок)
↓]]=0,$K$15*Таблица233[[#This Row],[Уп. в коробке]]&lt;5),0,ROUNDDOWN($K$15*Таблица233[[#This Row],[Уп. в коробке]],0)))</f>
        <v/>
      </c>
      <c r="U279" s="91" t="str">
        <f>IF(MOD(Таблица233[[#This Row],[Заказ (упаковок)
↓]],Таблица233[[#This Row],[Кратность заказа, упаковок]])&gt;0,"ошибка - неверное количество в заказе","")</f>
        <v/>
      </c>
    </row>
    <row r="280" spans="1:21" x14ac:dyDescent="0.3">
      <c r="A280" s="75"/>
      <c r="B280" s="76" t="s">
        <v>1064</v>
      </c>
      <c r="C280" s="77" t="s">
        <v>26</v>
      </c>
      <c r="D280" s="78" t="s">
        <v>970</v>
      </c>
      <c r="E280" s="78" t="s">
        <v>1045</v>
      </c>
      <c r="F280" s="79" t="s">
        <v>1065</v>
      </c>
      <c r="G280" s="80" t="s">
        <v>340</v>
      </c>
      <c r="H280" s="81" t="s">
        <v>973</v>
      </c>
      <c r="I280" s="81">
        <v>40</v>
      </c>
      <c r="J280" s="82">
        <v>10</v>
      </c>
      <c r="K280" s="167">
        <v>2.2399999999999998</v>
      </c>
      <c r="L280" s="83" t="s">
        <v>1066</v>
      </c>
      <c r="M280" s="84" t="s">
        <v>975</v>
      </c>
      <c r="N280" s="85" t="s">
        <v>1049</v>
      </c>
      <c r="O280" s="86" t="s">
        <v>1067</v>
      </c>
      <c r="P280" s="86" t="s">
        <v>61</v>
      </c>
      <c r="Q280" s="87"/>
      <c r="R280" s="88">
        <f t="shared" si="7"/>
        <v>0</v>
      </c>
      <c r="S280" s="89" t="str">
        <f t="shared" si="6"/>
        <v>-</v>
      </c>
      <c r="T280" s="90" t="str">
        <f>IF($K$15=1,"",IF(AND(Таблица233[[#This Row],[Заказ (упаковок)
↓]]=0,$K$15*Таблица233[[#This Row],[Уп. в коробке]]&lt;5),0,ROUNDDOWN($K$15*Таблица233[[#This Row],[Уп. в коробке]],0)))</f>
        <v/>
      </c>
      <c r="U280" s="91" t="str">
        <f>IF(MOD(Таблица233[[#This Row],[Заказ (упаковок)
↓]],Таблица233[[#This Row],[Кратность заказа, упаковок]])&gt;0,"ошибка - неверное количество в заказе","")</f>
        <v/>
      </c>
    </row>
    <row r="281" spans="1:21" x14ac:dyDescent="0.3">
      <c r="A281" s="75"/>
      <c r="B281" s="76" t="s">
        <v>1068</v>
      </c>
      <c r="C281" s="77" t="s">
        <v>26</v>
      </c>
      <c r="D281" s="78" t="s">
        <v>970</v>
      </c>
      <c r="E281" s="78" t="s">
        <v>1045</v>
      </c>
      <c r="F281" s="79" t="s">
        <v>1069</v>
      </c>
      <c r="G281" s="80" t="s">
        <v>340</v>
      </c>
      <c r="H281" s="81" t="s">
        <v>973</v>
      </c>
      <c r="I281" s="81">
        <v>40</v>
      </c>
      <c r="J281" s="82">
        <v>10</v>
      </c>
      <c r="K281" s="167">
        <v>2.19</v>
      </c>
      <c r="L281" s="83" t="s">
        <v>1070</v>
      </c>
      <c r="M281" s="84" t="s">
        <v>975</v>
      </c>
      <c r="N281" s="85" t="s">
        <v>1049</v>
      </c>
      <c r="O281" s="86" t="s">
        <v>1071</v>
      </c>
      <c r="P281" s="86" t="s">
        <v>61</v>
      </c>
      <c r="Q281" s="87"/>
      <c r="R281" s="88">
        <f t="shared" si="7"/>
        <v>0</v>
      </c>
      <c r="S281" s="89" t="str">
        <f t="shared" si="6"/>
        <v>-</v>
      </c>
      <c r="T281" s="90" t="str">
        <f>IF($K$15=1,"",IF(AND(Таблица233[[#This Row],[Заказ (упаковок)
↓]]=0,$K$15*Таблица233[[#This Row],[Уп. в коробке]]&lt;5),0,ROUNDDOWN($K$15*Таблица233[[#This Row],[Уп. в коробке]],0)))</f>
        <v/>
      </c>
      <c r="U281" s="91" t="str">
        <f>IF(MOD(Таблица233[[#This Row],[Заказ (упаковок)
↓]],Таблица233[[#This Row],[Кратность заказа, упаковок]])&gt;0,"ошибка - неверное количество в заказе","")</f>
        <v/>
      </c>
    </row>
    <row r="282" spans="1:21" x14ac:dyDescent="0.3">
      <c r="A282" s="75"/>
      <c r="B282" s="76" t="s">
        <v>1072</v>
      </c>
      <c r="C282" s="77" t="s">
        <v>26</v>
      </c>
      <c r="D282" s="78" t="s">
        <v>970</v>
      </c>
      <c r="E282" s="78" t="s">
        <v>1045</v>
      </c>
      <c r="F282" s="79" t="s">
        <v>1073</v>
      </c>
      <c r="G282" s="80" t="s">
        <v>340</v>
      </c>
      <c r="H282" s="81" t="s">
        <v>973</v>
      </c>
      <c r="I282" s="81">
        <v>40</v>
      </c>
      <c r="J282" s="82">
        <v>10</v>
      </c>
      <c r="K282" s="167">
        <v>2.2899999999999996</v>
      </c>
      <c r="L282" s="83" t="s">
        <v>1074</v>
      </c>
      <c r="M282" s="84" t="s">
        <v>975</v>
      </c>
      <c r="N282" s="85" t="s">
        <v>1049</v>
      </c>
      <c r="O282" s="86" t="s">
        <v>1075</v>
      </c>
      <c r="P282" s="86" t="s">
        <v>61</v>
      </c>
      <c r="Q282" s="87"/>
      <c r="R282" s="88">
        <f t="shared" si="7"/>
        <v>0</v>
      </c>
      <c r="S282" s="89" t="str">
        <f t="shared" si="6"/>
        <v>-</v>
      </c>
      <c r="T282" s="90" t="str">
        <f>IF($K$15=1,"",IF(AND(Таблица233[[#This Row],[Заказ (упаковок)
↓]]=0,$K$15*Таблица233[[#This Row],[Уп. в коробке]]&lt;5),0,ROUNDDOWN($K$15*Таблица233[[#This Row],[Уп. в коробке]],0)))</f>
        <v/>
      </c>
      <c r="U282" s="91" t="str">
        <f>IF(MOD(Таблица233[[#This Row],[Заказ (упаковок)
↓]],Таблица233[[#This Row],[Кратность заказа, упаковок]])&gt;0,"ошибка - неверное количество в заказе","")</f>
        <v/>
      </c>
    </row>
    <row r="283" spans="1:21" x14ac:dyDescent="0.3">
      <c r="A283" s="75"/>
      <c r="B283" s="76" t="s">
        <v>1076</v>
      </c>
      <c r="C283" s="77" t="s">
        <v>26</v>
      </c>
      <c r="D283" s="78" t="s">
        <v>970</v>
      </c>
      <c r="E283" s="78" t="s">
        <v>1045</v>
      </c>
      <c r="F283" s="79" t="s">
        <v>1077</v>
      </c>
      <c r="G283" s="80" t="s">
        <v>340</v>
      </c>
      <c r="H283" s="81" t="s">
        <v>973</v>
      </c>
      <c r="I283" s="81">
        <v>40</v>
      </c>
      <c r="J283" s="82">
        <v>10</v>
      </c>
      <c r="K283" s="167">
        <v>2.4</v>
      </c>
      <c r="L283" s="83" t="s">
        <v>1078</v>
      </c>
      <c r="M283" s="84" t="s">
        <v>975</v>
      </c>
      <c r="N283" s="85" t="s">
        <v>1049</v>
      </c>
      <c r="O283" s="86" t="s">
        <v>1079</v>
      </c>
      <c r="P283" s="86" t="s">
        <v>61</v>
      </c>
      <c r="Q283" s="87"/>
      <c r="R283" s="88">
        <f t="shared" si="7"/>
        <v>0</v>
      </c>
      <c r="S283" s="89" t="str">
        <f t="shared" ref="S283:S346" si="8">IF(Q283/I283=0,"-",Q283/I283)</f>
        <v>-</v>
      </c>
      <c r="T283" s="90" t="str">
        <f>IF($K$15=1,"",IF(AND(Таблица233[[#This Row],[Заказ (упаковок)
↓]]=0,$K$15*Таблица233[[#This Row],[Уп. в коробке]]&lt;5),0,ROUNDDOWN($K$15*Таблица233[[#This Row],[Уп. в коробке]],0)))</f>
        <v/>
      </c>
      <c r="U283" s="91" t="str">
        <f>IF(MOD(Таблица233[[#This Row],[Заказ (упаковок)
↓]],Таблица233[[#This Row],[Кратность заказа, упаковок]])&gt;0,"ошибка - неверное количество в заказе","")</f>
        <v/>
      </c>
    </row>
    <row r="284" spans="1:21" x14ac:dyDescent="0.3">
      <c r="A284" s="75"/>
      <c r="B284" s="76" t="s">
        <v>1080</v>
      </c>
      <c r="C284" s="77" t="s">
        <v>26</v>
      </c>
      <c r="D284" s="78" t="s">
        <v>970</v>
      </c>
      <c r="E284" s="78" t="s">
        <v>1045</v>
      </c>
      <c r="F284" s="79" t="s">
        <v>1081</v>
      </c>
      <c r="G284" s="80" t="s">
        <v>340</v>
      </c>
      <c r="H284" s="81" t="s">
        <v>973</v>
      </c>
      <c r="I284" s="81">
        <v>40</v>
      </c>
      <c r="J284" s="82">
        <v>10</v>
      </c>
      <c r="K284" s="167">
        <v>2.19</v>
      </c>
      <c r="L284" s="83" t="s">
        <v>1082</v>
      </c>
      <c r="M284" s="84" t="s">
        <v>975</v>
      </c>
      <c r="N284" s="85" t="s">
        <v>1049</v>
      </c>
      <c r="O284" s="86" t="s">
        <v>1083</v>
      </c>
      <c r="P284" s="86" t="s">
        <v>61</v>
      </c>
      <c r="Q284" s="87"/>
      <c r="R284" s="88">
        <f t="shared" ref="R284:R347" si="9">K284*Q284</f>
        <v>0</v>
      </c>
      <c r="S284" s="89" t="str">
        <f t="shared" si="8"/>
        <v>-</v>
      </c>
      <c r="T284" s="90" t="str">
        <f>IF($K$15=1,"",IF(AND(Таблица233[[#This Row],[Заказ (упаковок)
↓]]=0,$K$15*Таблица233[[#This Row],[Уп. в коробке]]&lt;5),0,ROUNDDOWN($K$15*Таблица233[[#This Row],[Уп. в коробке]],0)))</f>
        <v/>
      </c>
      <c r="U284" s="91" t="str">
        <f>IF(MOD(Таблица233[[#This Row],[Заказ (упаковок)
↓]],Таблица233[[#This Row],[Кратность заказа, упаковок]])&gt;0,"ошибка - неверное количество в заказе","")</f>
        <v/>
      </c>
    </row>
    <row r="285" spans="1:21" x14ac:dyDescent="0.3">
      <c r="A285" s="75"/>
      <c r="B285" s="76" t="s">
        <v>1084</v>
      </c>
      <c r="C285" s="77" t="s">
        <v>26</v>
      </c>
      <c r="D285" s="78" t="s">
        <v>970</v>
      </c>
      <c r="E285" s="78" t="s">
        <v>1045</v>
      </c>
      <c r="F285" s="79" t="s">
        <v>1085</v>
      </c>
      <c r="G285" s="80" t="s">
        <v>340</v>
      </c>
      <c r="H285" s="81" t="s">
        <v>973</v>
      </c>
      <c r="I285" s="81">
        <v>40</v>
      </c>
      <c r="J285" s="82">
        <v>10</v>
      </c>
      <c r="K285" s="167">
        <v>2.1399999999999997</v>
      </c>
      <c r="L285" s="83" t="s">
        <v>1086</v>
      </c>
      <c r="M285" s="84" t="s">
        <v>975</v>
      </c>
      <c r="N285" s="85" t="s">
        <v>1049</v>
      </c>
      <c r="O285" s="86" t="s">
        <v>1087</v>
      </c>
      <c r="P285" s="86" t="s">
        <v>61</v>
      </c>
      <c r="Q285" s="87"/>
      <c r="R285" s="88">
        <f t="shared" si="9"/>
        <v>0</v>
      </c>
      <c r="S285" s="89" t="str">
        <f t="shared" si="8"/>
        <v>-</v>
      </c>
      <c r="T285" s="90" t="str">
        <f>IF($K$15=1,"",IF(AND(Таблица233[[#This Row],[Заказ (упаковок)
↓]]=0,$K$15*Таблица233[[#This Row],[Уп. в коробке]]&lt;5),0,ROUNDDOWN($K$15*Таблица233[[#This Row],[Уп. в коробке]],0)))</f>
        <v/>
      </c>
      <c r="U285" s="91" t="str">
        <f>IF(MOD(Таблица233[[#This Row],[Заказ (упаковок)
↓]],Таблица233[[#This Row],[Кратность заказа, упаковок]])&gt;0,"ошибка - неверное количество в заказе","")</f>
        <v/>
      </c>
    </row>
    <row r="286" spans="1:21" x14ac:dyDescent="0.3">
      <c r="A286" s="75"/>
      <c r="B286" s="76" t="s">
        <v>1088</v>
      </c>
      <c r="C286" s="77" t="s">
        <v>26</v>
      </c>
      <c r="D286" s="78" t="s">
        <v>970</v>
      </c>
      <c r="E286" s="78" t="s">
        <v>1045</v>
      </c>
      <c r="F286" s="79" t="s">
        <v>84</v>
      </c>
      <c r="G286" s="80" t="s">
        <v>1041</v>
      </c>
      <c r="H286" s="81" t="s">
        <v>973</v>
      </c>
      <c r="I286" s="81">
        <v>40</v>
      </c>
      <c r="J286" s="82">
        <v>10</v>
      </c>
      <c r="K286" s="167">
        <v>2.2899999999999996</v>
      </c>
      <c r="L286" s="83" t="s">
        <v>1089</v>
      </c>
      <c r="M286" s="84" t="s">
        <v>975</v>
      </c>
      <c r="N286" s="85" t="s">
        <v>1049</v>
      </c>
      <c r="O286" s="86" t="s">
        <v>1090</v>
      </c>
      <c r="P286" s="86" t="s">
        <v>61</v>
      </c>
      <c r="Q286" s="87"/>
      <c r="R286" s="88">
        <f t="shared" si="9"/>
        <v>0</v>
      </c>
      <c r="S286" s="89" t="str">
        <f t="shared" si="8"/>
        <v>-</v>
      </c>
      <c r="T286" s="90" t="str">
        <f>IF($K$15=1,"",IF(AND(Таблица233[[#This Row],[Заказ (упаковок)
↓]]=0,$K$15*Таблица233[[#This Row],[Уп. в коробке]]&lt;5),0,ROUNDDOWN($K$15*Таблица233[[#This Row],[Уп. в коробке]],0)))</f>
        <v/>
      </c>
      <c r="U286" s="91" t="str">
        <f>IF(MOD(Таблица233[[#This Row],[Заказ (упаковок)
↓]],Таблица233[[#This Row],[Кратность заказа, упаковок]])&gt;0,"ошибка - неверное количество в заказе","")</f>
        <v/>
      </c>
    </row>
    <row r="287" spans="1:21" x14ac:dyDescent="0.3">
      <c r="A287" s="75"/>
      <c r="B287" s="76" t="s">
        <v>1091</v>
      </c>
      <c r="C287" s="77" t="s">
        <v>26</v>
      </c>
      <c r="D287" s="78" t="s">
        <v>970</v>
      </c>
      <c r="E287" s="78" t="s">
        <v>1092</v>
      </c>
      <c r="F287" s="79" t="s">
        <v>1093</v>
      </c>
      <c r="G287" s="80" t="s">
        <v>340</v>
      </c>
      <c r="H287" s="81" t="s">
        <v>973</v>
      </c>
      <c r="I287" s="81">
        <v>40</v>
      </c>
      <c r="J287" s="82">
        <v>10</v>
      </c>
      <c r="K287" s="167">
        <v>2.8299999999999996</v>
      </c>
      <c r="L287" s="83" t="s">
        <v>1094</v>
      </c>
      <c r="M287" s="84" t="s">
        <v>975</v>
      </c>
      <c r="N287" s="85" t="s">
        <v>1095</v>
      </c>
      <c r="O287" s="86" t="s">
        <v>1096</v>
      </c>
      <c r="P287" s="86" t="s">
        <v>61</v>
      </c>
      <c r="Q287" s="87"/>
      <c r="R287" s="88">
        <f t="shared" si="9"/>
        <v>0</v>
      </c>
      <c r="S287" s="89" t="str">
        <f t="shared" si="8"/>
        <v>-</v>
      </c>
      <c r="T287" s="90" t="str">
        <f>IF($K$15=1,"",IF(AND(Таблица233[[#This Row],[Заказ (упаковок)
↓]]=0,$K$15*Таблица233[[#This Row],[Уп. в коробке]]&lt;5),0,ROUNDDOWN($K$15*Таблица233[[#This Row],[Уп. в коробке]],0)))</f>
        <v/>
      </c>
      <c r="U287" s="91" t="str">
        <f>IF(MOD(Таблица233[[#This Row],[Заказ (упаковок)
↓]],Таблица233[[#This Row],[Кратность заказа, упаковок]])&gt;0,"ошибка - неверное количество в заказе","")</f>
        <v/>
      </c>
    </row>
    <row r="288" spans="1:21" x14ac:dyDescent="0.3">
      <c r="A288" s="75"/>
      <c r="B288" s="76" t="s">
        <v>1097</v>
      </c>
      <c r="C288" s="77" t="s">
        <v>26</v>
      </c>
      <c r="D288" s="78" t="s">
        <v>970</v>
      </c>
      <c r="E288" s="78" t="s">
        <v>1092</v>
      </c>
      <c r="F288" s="79" t="s">
        <v>1098</v>
      </c>
      <c r="G288" s="80" t="s">
        <v>340</v>
      </c>
      <c r="H288" s="81" t="s">
        <v>973</v>
      </c>
      <c r="I288" s="81">
        <v>40</v>
      </c>
      <c r="J288" s="82">
        <v>10</v>
      </c>
      <c r="K288" s="167">
        <v>2.2399999999999998</v>
      </c>
      <c r="L288" s="83" t="s">
        <v>1099</v>
      </c>
      <c r="M288" s="84" t="s">
        <v>975</v>
      </c>
      <c r="N288" s="85" t="s">
        <v>1095</v>
      </c>
      <c r="O288" s="86" t="s">
        <v>1100</v>
      </c>
      <c r="P288" s="86" t="s">
        <v>61</v>
      </c>
      <c r="Q288" s="87"/>
      <c r="R288" s="88">
        <f t="shared" si="9"/>
        <v>0</v>
      </c>
      <c r="S288" s="89" t="str">
        <f t="shared" si="8"/>
        <v>-</v>
      </c>
      <c r="T288" s="90" t="str">
        <f>IF($K$15=1,"",IF(AND(Таблица233[[#This Row],[Заказ (упаковок)
↓]]=0,$K$15*Таблица233[[#This Row],[Уп. в коробке]]&lt;5),0,ROUNDDOWN($K$15*Таблица233[[#This Row],[Уп. в коробке]],0)))</f>
        <v/>
      </c>
      <c r="U288" s="91" t="str">
        <f>IF(MOD(Таблица233[[#This Row],[Заказ (упаковок)
↓]],Таблица233[[#This Row],[Кратность заказа, упаковок]])&gt;0,"ошибка - неверное количество в заказе","")</f>
        <v/>
      </c>
    </row>
    <row r="289" spans="1:21" x14ac:dyDescent="0.3">
      <c r="A289" s="75"/>
      <c r="B289" s="76" t="s">
        <v>1101</v>
      </c>
      <c r="C289" s="77" t="s">
        <v>26</v>
      </c>
      <c r="D289" s="78" t="s">
        <v>970</v>
      </c>
      <c r="E289" s="78" t="s">
        <v>1092</v>
      </c>
      <c r="F289" s="79" t="s">
        <v>1102</v>
      </c>
      <c r="G289" s="80" t="s">
        <v>340</v>
      </c>
      <c r="H289" s="81" t="s">
        <v>973</v>
      </c>
      <c r="I289" s="81">
        <v>40</v>
      </c>
      <c r="J289" s="82">
        <v>10</v>
      </c>
      <c r="K289" s="167">
        <v>2.2899999999999996</v>
      </c>
      <c r="L289" s="83" t="s">
        <v>1103</v>
      </c>
      <c r="M289" s="84" t="s">
        <v>975</v>
      </c>
      <c r="N289" s="85" t="s">
        <v>1095</v>
      </c>
      <c r="O289" s="86" t="s">
        <v>1104</v>
      </c>
      <c r="P289" s="86" t="s">
        <v>61</v>
      </c>
      <c r="Q289" s="87"/>
      <c r="R289" s="88">
        <f t="shared" si="9"/>
        <v>0</v>
      </c>
      <c r="S289" s="89" t="str">
        <f t="shared" si="8"/>
        <v>-</v>
      </c>
      <c r="T289" s="90" t="str">
        <f>IF($K$15=1,"",IF(AND(Таблица233[[#This Row],[Заказ (упаковок)
↓]]=0,$K$15*Таблица233[[#This Row],[Уп. в коробке]]&lt;5),0,ROUNDDOWN($K$15*Таблица233[[#This Row],[Уп. в коробке]],0)))</f>
        <v/>
      </c>
      <c r="U289" s="91" t="str">
        <f>IF(MOD(Таблица233[[#This Row],[Заказ (упаковок)
↓]],Таблица233[[#This Row],[Кратность заказа, упаковок]])&gt;0,"ошибка - неверное количество в заказе","")</f>
        <v/>
      </c>
    </row>
    <row r="290" spans="1:21" x14ac:dyDescent="0.3">
      <c r="A290" s="75"/>
      <c r="B290" s="76" t="s">
        <v>1105</v>
      </c>
      <c r="C290" s="77" t="s">
        <v>26</v>
      </c>
      <c r="D290" s="78" t="s">
        <v>970</v>
      </c>
      <c r="E290" s="78" t="s">
        <v>1092</v>
      </c>
      <c r="F290" s="79" t="s">
        <v>1106</v>
      </c>
      <c r="G290" s="80" t="s">
        <v>340</v>
      </c>
      <c r="H290" s="81" t="s">
        <v>973</v>
      </c>
      <c r="I290" s="81">
        <v>40</v>
      </c>
      <c r="J290" s="82">
        <v>10</v>
      </c>
      <c r="K290" s="167">
        <v>2.2399999999999998</v>
      </c>
      <c r="L290" s="83" t="s">
        <v>1107</v>
      </c>
      <c r="M290" s="84" t="s">
        <v>975</v>
      </c>
      <c r="N290" s="85" t="s">
        <v>1095</v>
      </c>
      <c r="O290" s="86" t="s">
        <v>1108</v>
      </c>
      <c r="P290" s="86" t="s">
        <v>61</v>
      </c>
      <c r="Q290" s="87"/>
      <c r="R290" s="88">
        <f t="shared" si="9"/>
        <v>0</v>
      </c>
      <c r="S290" s="89" t="str">
        <f t="shared" si="8"/>
        <v>-</v>
      </c>
      <c r="T290" s="90" t="str">
        <f>IF($K$15=1,"",IF(AND(Таблица233[[#This Row],[Заказ (упаковок)
↓]]=0,$K$15*Таблица233[[#This Row],[Уп. в коробке]]&lt;5),0,ROUNDDOWN($K$15*Таблица233[[#This Row],[Уп. в коробке]],0)))</f>
        <v/>
      </c>
      <c r="U290" s="91" t="str">
        <f>IF(MOD(Таблица233[[#This Row],[Заказ (упаковок)
↓]],Таблица233[[#This Row],[Кратность заказа, упаковок]])&gt;0,"ошибка - неверное количество в заказе","")</f>
        <v/>
      </c>
    </row>
    <row r="291" spans="1:21" x14ac:dyDescent="0.3">
      <c r="A291" s="75"/>
      <c r="B291" s="76" t="s">
        <v>1109</v>
      </c>
      <c r="C291" s="77" t="s">
        <v>26</v>
      </c>
      <c r="D291" s="78" t="s">
        <v>970</v>
      </c>
      <c r="E291" s="78" t="s">
        <v>1092</v>
      </c>
      <c r="F291" s="79" t="s">
        <v>1110</v>
      </c>
      <c r="G291" s="80" t="s">
        <v>340</v>
      </c>
      <c r="H291" s="81" t="s">
        <v>973</v>
      </c>
      <c r="I291" s="81">
        <v>40</v>
      </c>
      <c r="J291" s="82">
        <v>10</v>
      </c>
      <c r="K291" s="167">
        <v>2.2899999999999996</v>
      </c>
      <c r="L291" s="83" t="s">
        <v>1111</v>
      </c>
      <c r="M291" s="84" t="s">
        <v>975</v>
      </c>
      <c r="N291" s="85" t="s">
        <v>1095</v>
      </c>
      <c r="O291" s="86" t="s">
        <v>1112</v>
      </c>
      <c r="P291" s="86" t="s">
        <v>61</v>
      </c>
      <c r="Q291" s="87"/>
      <c r="R291" s="88">
        <f t="shared" si="9"/>
        <v>0</v>
      </c>
      <c r="S291" s="89" t="str">
        <f t="shared" si="8"/>
        <v>-</v>
      </c>
      <c r="T291" s="90" t="str">
        <f>IF($K$15=1,"",IF(AND(Таблица233[[#This Row],[Заказ (упаковок)
↓]]=0,$K$15*Таблица233[[#This Row],[Уп. в коробке]]&lt;5),0,ROUNDDOWN($K$15*Таблица233[[#This Row],[Уп. в коробке]],0)))</f>
        <v/>
      </c>
      <c r="U291" s="91" t="str">
        <f>IF(MOD(Таблица233[[#This Row],[Заказ (упаковок)
↓]],Таблица233[[#This Row],[Кратность заказа, упаковок]])&gt;0,"ошибка - неверное количество в заказе","")</f>
        <v/>
      </c>
    </row>
    <row r="292" spans="1:21" x14ac:dyDescent="0.3">
      <c r="A292" s="75"/>
      <c r="B292" s="76" t="s">
        <v>1113</v>
      </c>
      <c r="C292" s="77" t="s">
        <v>26</v>
      </c>
      <c r="D292" s="78" t="s">
        <v>970</v>
      </c>
      <c r="E292" s="78" t="s">
        <v>1092</v>
      </c>
      <c r="F292" s="79" t="s">
        <v>1114</v>
      </c>
      <c r="G292" s="80" t="s">
        <v>340</v>
      </c>
      <c r="H292" s="81" t="s">
        <v>973</v>
      </c>
      <c r="I292" s="81">
        <v>40</v>
      </c>
      <c r="J292" s="82">
        <v>10</v>
      </c>
      <c r="K292" s="167">
        <v>2.4</v>
      </c>
      <c r="L292" s="83" t="s">
        <v>1115</v>
      </c>
      <c r="M292" s="84" t="s">
        <v>975</v>
      </c>
      <c r="N292" s="85" t="s">
        <v>1095</v>
      </c>
      <c r="O292" s="86" t="s">
        <v>1116</v>
      </c>
      <c r="P292" s="86" t="s">
        <v>61</v>
      </c>
      <c r="Q292" s="87"/>
      <c r="R292" s="88">
        <f t="shared" si="9"/>
        <v>0</v>
      </c>
      <c r="S292" s="89" t="str">
        <f t="shared" si="8"/>
        <v>-</v>
      </c>
      <c r="T292" s="90" t="str">
        <f>IF($K$15=1,"",IF(AND(Таблица233[[#This Row],[Заказ (упаковок)
↓]]=0,$K$15*Таблица233[[#This Row],[Уп. в коробке]]&lt;5),0,ROUNDDOWN($K$15*Таблица233[[#This Row],[Уп. в коробке]],0)))</f>
        <v/>
      </c>
      <c r="U292" s="91" t="str">
        <f>IF(MOD(Таблица233[[#This Row],[Заказ (упаковок)
↓]],Таблица233[[#This Row],[Кратность заказа, упаковок]])&gt;0,"ошибка - неверное количество в заказе","")</f>
        <v/>
      </c>
    </row>
    <row r="293" spans="1:21" x14ac:dyDescent="0.3">
      <c r="A293" s="75"/>
      <c r="B293" s="76" t="s">
        <v>1117</v>
      </c>
      <c r="C293" s="77" t="s">
        <v>26</v>
      </c>
      <c r="D293" s="78" t="s">
        <v>970</v>
      </c>
      <c r="E293" s="78" t="s">
        <v>1092</v>
      </c>
      <c r="F293" s="79" t="s">
        <v>84</v>
      </c>
      <c r="G293" s="80" t="s">
        <v>340</v>
      </c>
      <c r="H293" s="81" t="s">
        <v>973</v>
      </c>
      <c r="I293" s="81">
        <v>40</v>
      </c>
      <c r="J293" s="82">
        <v>10</v>
      </c>
      <c r="K293" s="167">
        <v>2.19</v>
      </c>
      <c r="L293" s="83" t="s">
        <v>1118</v>
      </c>
      <c r="M293" s="84" t="s">
        <v>975</v>
      </c>
      <c r="N293" s="85" t="s">
        <v>1095</v>
      </c>
      <c r="O293" s="86">
        <v>8719497266593</v>
      </c>
      <c r="P293" s="86" t="s">
        <v>61</v>
      </c>
      <c r="Q293" s="87"/>
      <c r="R293" s="88">
        <f t="shared" si="9"/>
        <v>0</v>
      </c>
      <c r="S293" s="89" t="str">
        <f t="shared" si="8"/>
        <v>-</v>
      </c>
      <c r="T293" s="90" t="str">
        <f>IF($K$15=1,"",IF(AND(Таблица233[[#This Row],[Заказ (упаковок)
↓]]=0,$K$15*Таблица233[[#This Row],[Уп. в коробке]]&lt;5),0,ROUNDDOWN($K$15*Таблица233[[#This Row],[Уп. в коробке]],0)))</f>
        <v/>
      </c>
      <c r="U293" s="91" t="str">
        <f>IF(MOD(Таблица233[[#This Row],[Заказ (упаковок)
↓]],Таблица233[[#This Row],[Кратность заказа, упаковок]])&gt;0,"ошибка - неверное количество в заказе","")</f>
        <v/>
      </c>
    </row>
    <row r="294" spans="1:21" x14ac:dyDescent="0.3">
      <c r="A294" s="75"/>
      <c r="B294" s="76" t="s">
        <v>1119</v>
      </c>
      <c r="C294" s="77" t="s">
        <v>26</v>
      </c>
      <c r="D294" s="78" t="s">
        <v>970</v>
      </c>
      <c r="E294" s="78" t="s">
        <v>1120</v>
      </c>
      <c r="F294" s="79" t="s">
        <v>1121</v>
      </c>
      <c r="G294" s="80" t="s">
        <v>340</v>
      </c>
      <c r="H294" s="81" t="s">
        <v>973</v>
      </c>
      <c r="I294" s="81">
        <v>40</v>
      </c>
      <c r="J294" s="82">
        <v>10</v>
      </c>
      <c r="K294" s="167">
        <v>2.9299999999999997</v>
      </c>
      <c r="L294" s="83">
        <v>82000</v>
      </c>
      <c r="M294" s="84" t="s">
        <v>975</v>
      </c>
      <c r="N294" s="85" t="s">
        <v>1122</v>
      </c>
      <c r="O294" s="86">
        <v>8719497269464</v>
      </c>
      <c r="P294" s="86" t="s">
        <v>61</v>
      </c>
      <c r="Q294" s="87"/>
      <c r="R294" s="88">
        <f t="shared" si="9"/>
        <v>0</v>
      </c>
      <c r="S294" s="89" t="str">
        <f t="shared" si="8"/>
        <v>-</v>
      </c>
      <c r="T294" s="90" t="str">
        <f>IF($K$15=1,"",IF(AND(Таблица233[[#This Row],[Заказ (упаковок)
↓]]=0,$K$15*Таблица233[[#This Row],[Уп. в коробке]]&lt;5),0,ROUNDDOWN($K$15*Таблица233[[#This Row],[Уп. в коробке]],0)))</f>
        <v/>
      </c>
      <c r="U294" s="91" t="str">
        <f>IF(MOD(Таблица233[[#This Row],[Заказ (упаковок)
↓]],Таблица233[[#This Row],[Кратность заказа, упаковок]])&gt;0,"ошибка - неверное количество в заказе","")</f>
        <v/>
      </c>
    </row>
    <row r="295" spans="1:21" x14ac:dyDescent="0.3">
      <c r="A295" s="75"/>
      <c r="B295" s="76" t="s">
        <v>1123</v>
      </c>
      <c r="C295" s="77" t="s">
        <v>26</v>
      </c>
      <c r="D295" s="78" t="s">
        <v>970</v>
      </c>
      <c r="E295" s="78" t="s">
        <v>991</v>
      </c>
      <c r="F295" s="79" t="s">
        <v>1124</v>
      </c>
      <c r="G295" s="80" t="s">
        <v>340</v>
      </c>
      <c r="H295" s="81" t="s">
        <v>973</v>
      </c>
      <c r="I295" s="81">
        <v>40</v>
      </c>
      <c r="J295" s="82">
        <v>10</v>
      </c>
      <c r="K295" s="167">
        <v>2.1399999999999997</v>
      </c>
      <c r="L295" s="83" t="s">
        <v>1125</v>
      </c>
      <c r="M295" s="84" t="s">
        <v>975</v>
      </c>
      <c r="N295" s="85" t="s">
        <v>994</v>
      </c>
      <c r="O295" s="86" t="s">
        <v>1126</v>
      </c>
      <c r="P295" s="86" t="s">
        <v>61</v>
      </c>
      <c r="Q295" s="87"/>
      <c r="R295" s="88">
        <f t="shared" si="9"/>
        <v>0</v>
      </c>
      <c r="S295" s="89" t="str">
        <f t="shared" si="8"/>
        <v>-</v>
      </c>
      <c r="T295" s="90" t="str">
        <f>IF($K$15=1,"",IF(AND(Таблица233[[#This Row],[Заказ (упаковок)
↓]]=0,$K$15*Таблица233[[#This Row],[Уп. в коробке]]&lt;5),0,ROUNDDOWN($K$15*Таблица233[[#This Row],[Уп. в коробке]],0)))</f>
        <v/>
      </c>
      <c r="U295" s="91" t="str">
        <f>IF(MOD(Таблица233[[#This Row],[Заказ (упаковок)
↓]],Таблица233[[#This Row],[Кратность заказа, упаковок]])&gt;0,"ошибка - неверное количество в заказе","")</f>
        <v/>
      </c>
    </row>
    <row r="296" spans="1:21" x14ac:dyDescent="0.3">
      <c r="A296" s="75"/>
      <c r="B296" s="76" t="s">
        <v>1127</v>
      </c>
      <c r="C296" s="77" t="s">
        <v>26</v>
      </c>
      <c r="D296" s="78" t="s">
        <v>970</v>
      </c>
      <c r="E296" s="78" t="s">
        <v>1128</v>
      </c>
      <c r="F296" s="79" t="s">
        <v>1129</v>
      </c>
      <c r="G296" s="80" t="s">
        <v>95</v>
      </c>
      <c r="H296" s="81" t="s">
        <v>803</v>
      </c>
      <c r="I296" s="81">
        <v>40</v>
      </c>
      <c r="J296" s="82">
        <v>10</v>
      </c>
      <c r="K296" s="167">
        <v>2.9299999999999997</v>
      </c>
      <c r="L296" s="83" t="s">
        <v>1130</v>
      </c>
      <c r="M296" s="84" t="s">
        <v>975</v>
      </c>
      <c r="N296" s="85" t="s">
        <v>1131</v>
      </c>
      <c r="O296" s="86" t="s">
        <v>1132</v>
      </c>
      <c r="P296" s="86" t="s">
        <v>61</v>
      </c>
      <c r="Q296" s="87"/>
      <c r="R296" s="88">
        <f t="shared" si="9"/>
        <v>0</v>
      </c>
      <c r="S296" s="89" t="str">
        <f t="shared" si="8"/>
        <v>-</v>
      </c>
      <c r="T296" s="90" t="str">
        <f>IF($K$15=1,"",IF(AND(Таблица233[[#This Row],[Заказ (упаковок)
↓]]=0,$K$15*Таблица233[[#This Row],[Уп. в коробке]]&lt;5),0,ROUNDDOWN($K$15*Таблица233[[#This Row],[Уп. в коробке]],0)))</f>
        <v/>
      </c>
      <c r="U296" s="91" t="str">
        <f>IF(MOD(Таблица233[[#This Row],[Заказ (упаковок)
↓]],Таблица233[[#This Row],[Кратность заказа, упаковок]])&gt;0,"ошибка - неверное количество в заказе","")</f>
        <v/>
      </c>
    </row>
    <row r="297" spans="1:21" x14ac:dyDescent="0.3">
      <c r="A297" s="75"/>
      <c r="B297" s="76" t="s">
        <v>1133</v>
      </c>
      <c r="C297" s="77" t="s">
        <v>26</v>
      </c>
      <c r="D297" s="78" t="s">
        <v>970</v>
      </c>
      <c r="E297" s="78" t="s">
        <v>1134</v>
      </c>
      <c r="F297" s="79" t="s">
        <v>1135</v>
      </c>
      <c r="G297" s="80" t="s">
        <v>340</v>
      </c>
      <c r="H297" s="81" t="s">
        <v>973</v>
      </c>
      <c r="I297" s="81">
        <v>40</v>
      </c>
      <c r="J297" s="82">
        <v>10</v>
      </c>
      <c r="K297" s="167">
        <v>2.4</v>
      </c>
      <c r="L297" s="83" t="s">
        <v>1136</v>
      </c>
      <c r="M297" s="84" t="s">
        <v>975</v>
      </c>
      <c r="N297" s="85" t="s">
        <v>1137</v>
      </c>
      <c r="O297" s="86" t="s">
        <v>1138</v>
      </c>
      <c r="P297" s="86" t="s">
        <v>61</v>
      </c>
      <c r="Q297" s="87"/>
      <c r="R297" s="88">
        <f t="shared" si="9"/>
        <v>0</v>
      </c>
      <c r="S297" s="89" t="str">
        <f t="shared" si="8"/>
        <v>-</v>
      </c>
      <c r="T297" s="90" t="str">
        <f>IF($K$15=1,"",IF(AND(Таблица233[[#This Row],[Заказ (упаковок)
↓]]=0,$K$15*Таблица233[[#This Row],[Уп. в коробке]]&lt;5),0,ROUNDDOWN($K$15*Таблица233[[#This Row],[Уп. в коробке]],0)))</f>
        <v/>
      </c>
      <c r="U297" s="91" t="str">
        <f>IF(MOD(Таблица233[[#This Row],[Заказ (упаковок)
↓]],Таблица233[[#This Row],[Кратность заказа, упаковок]])&gt;0,"ошибка - неверное количество в заказе","")</f>
        <v/>
      </c>
    </row>
    <row r="298" spans="1:21" x14ac:dyDescent="0.3">
      <c r="A298" s="75"/>
      <c r="B298" s="76" t="s">
        <v>1139</v>
      </c>
      <c r="C298" s="77" t="s">
        <v>26</v>
      </c>
      <c r="D298" s="78" t="s">
        <v>970</v>
      </c>
      <c r="E298" s="78" t="s">
        <v>1128</v>
      </c>
      <c r="F298" s="79" t="s">
        <v>1140</v>
      </c>
      <c r="G298" s="80" t="s">
        <v>56</v>
      </c>
      <c r="H298" s="81" t="s">
        <v>57</v>
      </c>
      <c r="I298" s="81">
        <v>40</v>
      </c>
      <c r="J298" s="82">
        <v>10</v>
      </c>
      <c r="K298" s="167">
        <v>2.4499999999999997</v>
      </c>
      <c r="L298" s="83" t="s">
        <v>1141</v>
      </c>
      <c r="M298" s="84" t="s">
        <v>975</v>
      </c>
      <c r="N298" s="85" t="s">
        <v>1131</v>
      </c>
      <c r="O298" s="86" t="s">
        <v>1142</v>
      </c>
      <c r="P298" s="86" t="s">
        <v>61</v>
      </c>
      <c r="Q298" s="87"/>
      <c r="R298" s="88">
        <f t="shared" si="9"/>
        <v>0</v>
      </c>
      <c r="S298" s="89" t="str">
        <f t="shared" si="8"/>
        <v>-</v>
      </c>
      <c r="T298" s="90" t="str">
        <f>IF($K$15=1,"",IF(AND(Таблица233[[#This Row],[Заказ (упаковок)
↓]]=0,$K$15*Таблица233[[#This Row],[Уп. в коробке]]&lt;5),0,ROUNDDOWN($K$15*Таблица233[[#This Row],[Уп. в коробке]],0)))</f>
        <v/>
      </c>
      <c r="U298" s="91" t="str">
        <f>IF(MOD(Таблица233[[#This Row],[Заказ (упаковок)
↓]],Таблица233[[#This Row],[Кратность заказа, упаковок]])&gt;0,"ошибка - неверное количество в заказе","")</f>
        <v/>
      </c>
    </row>
    <row r="299" spans="1:21" x14ac:dyDescent="0.3">
      <c r="A299" s="75"/>
      <c r="B299" s="76" t="s">
        <v>1143</v>
      </c>
      <c r="C299" s="77" t="s">
        <v>26</v>
      </c>
      <c r="D299" s="78" t="s">
        <v>970</v>
      </c>
      <c r="E299" s="78" t="s">
        <v>1144</v>
      </c>
      <c r="F299" s="79" t="s">
        <v>1145</v>
      </c>
      <c r="G299" s="80" t="s">
        <v>95</v>
      </c>
      <c r="H299" s="81" t="s">
        <v>1146</v>
      </c>
      <c r="I299" s="81">
        <v>40</v>
      </c>
      <c r="J299" s="82">
        <v>10</v>
      </c>
      <c r="K299" s="167">
        <v>2.9299999999999997</v>
      </c>
      <c r="L299" s="83" t="s">
        <v>1147</v>
      </c>
      <c r="M299" s="84" t="s">
        <v>975</v>
      </c>
      <c r="N299" s="85" t="s">
        <v>1148</v>
      </c>
      <c r="O299" s="86" t="s">
        <v>1149</v>
      </c>
      <c r="P299" s="86" t="s">
        <v>61</v>
      </c>
      <c r="Q299" s="87"/>
      <c r="R299" s="88">
        <f t="shared" si="9"/>
        <v>0</v>
      </c>
      <c r="S299" s="89" t="str">
        <f t="shared" si="8"/>
        <v>-</v>
      </c>
      <c r="T299" s="90" t="str">
        <f>IF($K$15=1,"",IF(AND(Таблица233[[#This Row],[Заказ (упаковок)
↓]]=0,$K$15*Таблица233[[#This Row],[Уп. в коробке]]&lt;5),0,ROUNDDOWN($K$15*Таблица233[[#This Row],[Уп. в коробке]],0)))</f>
        <v/>
      </c>
      <c r="U299" s="91" t="str">
        <f>IF(MOD(Таблица233[[#This Row],[Заказ (упаковок)
↓]],Таблица233[[#This Row],[Кратность заказа, упаковок]])&gt;0,"ошибка - неверное количество в заказе","")</f>
        <v/>
      </c>
    </row>
    <row r="300" spans="1:21" x14ac:dyDescent="0.3">
      <c r="A300" s="75"/>
      <c r="B300" s="76" t="s">
        <v>1150</v>
      </c>
      <c r="C300" s="77" t="s">
        <v>26</v>
      </c>
      <c r="D300" s="78" t="s">
        <v>970</v>
      </c>
      <c r="E300" s="78" t="s">
        <v>1151</v>
      </c>
      <c r="F300" s="79" t="s">
        <v>1152</v>
      </c>
      <c r="G300" s="80" t="s">
        <v>56</v>
      </c>
      <c r="H300" s="81" t="s">
        <v>57</v>
      </c>
      <c r="I300" s="81">
        <v>40</v>
      </c>
      <c r="J300" s="82">
        <v>10</v>
      </c>
      <c r="K300" s="167">
        <v>2.3699999999999997</v>
      </c>
      <c r="L300" s="83" t="s">
        <v>1153</v>
      </c>
      <c r="M300" s="84" t="s">
        <v>975</v>
      </c>
      <c r="N300" s="85" t="s">
        <v>1154</v>
      </c>
      <c r="O300" s="86" t="s">
        <v>1155</v>
      </c>
      <c r="P300" s="86" t="s">
        <v>61</v>
      </c>
      <c r="Q300" s="87"/>
      <c r="R300" s="88">
        <f t="shared" si="9"/>
        <v>0</v>
      </c>
      <c r="S300" s="89" t="str">
        <f t="shared" si="8"/>
        <v>-</v>
      </c>
      <c r="T300" s="90" t="str">
        <f>IF($K$15=1,"",IF(AND(Таблица233[[#This Row],[Заказ (упаковок)
↓]]=0,$K$15*Таблица233[[#This Row],[Уп. в коробке]]&lt;5),0,ROUNDDOWN($K$15*Таблица233[[#This Row],[Уп. в коробке]],0)))</f>
        <v/>
      </c>
      <c r="U300" s="91" t="str">
        <f>IF(MOD(Таблица233[[#This Row],[Заказ (упаковок)
↓]],Таблица233[[#This Row],[Кратность заказа, упаковок]])&gt;0,"ошибка - неверное количество в заказе","")</f>
        <v/>
      </c>
    </row>
    <row r="301" spans="1:21" x14ac:dyDescent="0.3">
      <c r="A301" s="75"/>
      <c r="B301" s="76" t="s">
        <v>1156</v>
      </c>
      <c r="C301" s="77" t="s">
        <v>26</v>
      </c>
      <c r="D301" s="78" t="s">
        <v>970</v>
      </c>
      <c r="E301" s="78" t="s">
        <v>1144</v>
      </c>
      <c r="F301" s="79" t="s">
        <v>1157</v>
      </c>
      <c r="G301" s="80" t="s">
        <v>56</v>
      </c>
      <c r="H301" s="81" t="s">
        <v>57</v>
      </c>
      <c r="I301" s="81">
        <v>40</v>
      </c>
      <c r="J301" s="82">
        <v>10</v>
      </c>
      <c r="K301" s="167">
        <v>2.4499999999999997</v>
      </c>
      <c r="L301" s="83" t="s">
        <v>1158</v>
      </c>
      <c r="M301" s="84" t="s">
        <v>975</v>
      </c>
      <c r="N301" s="85" t="s">
        <v>1148</v>
      </c>
      <c r="O301" s="86" t="s">
        <v>1159</v>
      </c>
      <c r="P301" s="86" t="s">
        <v>61</v>
      </c>
      <c r="Q301" s="87"/>
      <c r="R301" s="88">
        <f t="shared" si="9"/>
        <v>0</v>
      </c>
      <c r="S301" s="89" t="str">
        <f t="shared" si="8"/>
        <v>-</v>
      </c>
      <c r="T301" s="90" t="str">
        <f>IF($K$15=1,"",IF(AND(Таблица233[[#This Row],[Заказ (упаковок)
↓]]=0,$K$15*Таблица233[[#This Row],[Уп. в коробке]]&lt;5),0,ROUNDDOWN($K$15*Таблица233[[#This Row],[Уп. в коробке]],0)))</f>
        <v/>
      </c>
      <c r="U301" s="91" t="str">
        <f>IF(MOD(Таблица233[[#This Row],[Заказ (упаковок)
↓]],Таблица233[[#This Row],[Кратность заказа, упаковок]])&gt;0,"ошибка - неверное количество в заказе","")</f>
        <v/>
      </c>
    </row>
    <row r="302" spans="1:21" x14ac:dyDescent="0.3">
      <c r="A302" s="75"/>
      <c r="B302" s="76" t="s">
        <v>1160</v>
      </c>
      <c r="C302" s="77" t="s">
        <v>26</v>
      </c>
      <c r="D302" s="78" t="s">
        <v>970</v>
      </c>
      <c r="E302" s="78" t="s">
        <v>1151</v>
      </c>
      <c r="F302" s="79" t="s">
        <v>1161</v>
      </c>
      <c r="G302" s="80" t="s">
        <v>340</v>
      </c>
      <c r="H302" s="81" t="s">
        <v>57</v>
      </c>
      <c r="I302" s="81">
        <v>40</v>
      </c>
      <c r="J302" s="82">
        <v>10</v>
      </c>
      <c r="K302" s="167">
        <v>2.19</v>
      </c>
      <c r="L302" s="83" t="s">
        <v>1162</v>
      </c>
      <c r="M302" s="84" t="s">
        <v>975</v>
      </c>
      <c r="N302" s="85" t="s">
        <v>1154</v>
      </c>
      <c r="O302" s="86" t="s">
        <v>1163</v>
      </c>
      <c r="P302" s="86" t="s">
        <v>61</v>
      </c>
      <c r="Q302" s="87"/>
      <c r="R302" s="88">
        <f t="shared" si="9"/>
        <v>0</v>
      </c>
      <c r="S302" s="89" t="str">
        <f t="shared" si="8"/>
        <v>-</v>
      </c>
      <c r="T302" s="90" t="str">
        <f>IF($K$15=1,"",IF(AND(Таблица233[[#This Row],[Заказ (упаковок)
↓]]=0,$K$15*Таблица233[[#This Row],[Уп. в коробке]]&lt;5),0,ROUNDDOWN($K$15*Таблица233[[#This Row],[Уп. в коробке]],0)))</f>
        <v/>
      </c>
      <c r="U302" s="91" t="str">
        <f>IF(MOD(Таблица233[[#This Row],[Заказ (упаковок)
↓]],Таблица233[[#This Row],[Кратность заказа, упаковок]])&gt;0,"ошибка - неверное количество в заказе","")</f>
        <v/>
      </c>
    </row>
    <row r="303" spans="1:21" x14ac:dyDescent="0.3">
      <c r="A303" s="75"/>
      <c r="B303" s="76" t="s">
        <v>1164</v>
      </c>
      <c r="C303" s="77" t="s">
        <v>26</v>
      </c>
      <c r="D303" s="78" t="s">
        <v>970</v>
      </c>
      <c r="E303" s="78" t="s">
        <v>1134</v>
      </c>
      <c r="F303" s="79" t="s">
        <v>1165</v>
      </c>
      <c r="G303" s="80" t="s">
        <v>56</v>
      </c>
      <c r="H303" s="81" t="s">
        <v>57</v>
      </c>
      <c r="I303" s="81">
        <v>40</v>
      </c>
      <c r="J303" s="82">
        <v>10</v>
      </c>
      <c r="K303" s="167">
        <v>2.15</v>
      </c>
      <c r="L303" s="83" t="s">
        <v>1166</v>
      </c>
      <c r="M303" s="84" t="s">
        <v>975</v>
      </c>
      <c r="N303" s="85" t="s">
        <v>1137</v>
      </c>
      <c r="O303" s="86">
        <v>8719497266609</v>
      </c>
      <c r="P303" s="86" t="s">
        <v>61</v>
      </c>
      <c r="Q303" s="87"/>
      <c r="R303" s="88">
        <f t="shared" si="9"/>
        <v>0</v>
      </c>
      <c r="S303" s="89" t="str">
        <f t="shared" si="8"/>
        <v>-</v>
      </c>
      <c r="T303" s="90" t="str">
        <f>IF($K$15=1,"",IF(AND(Таблица233[[#This Row],[Заказ (упаковок)
↓]]=0,$K$15*Таблица233[[#This Row],[Уп. в коробке]]&lt;5),0,ROUNDDOWN($K$15*Таблица233[[#This Row],[Уп. в коробке]],0)))</f>
        <v/>
      </c>
      <c r="U303" s="91" t="str">
        <f>IF(MOD(Таблица233[[#This Row],[Заказ (упаковок)
↓]],Таблица233[[#This Row],[Кратность заказа, упаковок]])&gt;0,"ошибка - неверное количество в заказе","")</f>
        <v/>
      </c>
    </row>
    <row r="304" spans="1:21" x14ac:dyDescent="0.3">
      <c r="A304" s="75"/>
      <c r="B304" s="76" t="s">
        <v>1167</v>
      </c>
      <c r="C304" s="77" t="s">
        <v>26</v>
      </c>
      <c r="D304" s="78" t="s">
        <v>970</v>
      </c>
      <c r="E304" s="78" t="s">
        <v>1134</v>
      </c>
      <c r="F304" s="79" t="s">
        <v>1168</v>
      </c>
      <c r="G304" s="80" t="s">
        <v>95</v>
      </c>
      <c r="H304" s="81" t="s">
        <v>57</v>
      </c>
      <c r="I304" s="81">
        <v>40</v>
      </c>
      <c r="J304" s="82">
        <v>10</v>
      </c>
      <c r="K304" s="167">
        <v>2.5099999999999998</v>
      </c>
      <c r="L304" s="83" t="s">
        <v>1169</v>
      </c>
      <c r="M304" s="84" t="s">
        <v>975</v>
      </c>
      <c r="N304" s="85" t="s">
        <v>1137</v>
      </c>
      <c r="O304" s="86" t="s">
        <v>1170</v>
      </c>
      <c r="P304" s="86" t="s">
        <v>61</v>
      </c>
      <c r="Q304" s="87"/>
      <c r="R304" s="88">
        <f t="shared" si="9"/>
        <v>0</v>
      </c>
      <c r="S304" s="89" t="str">
        <f t="shared" si="8"/>
        <v>-</v>
      </c>
      <c r="T304" s="90" t="str">
        <f>IF($K$15=1,"",IF(AND(Таблица233[[#This Row],[Заказ (упаковок)
↓]]=0,$K$15*Таблица233[[#This Row],[Уп. в коробке]]&lt;5),0,ROUNDDOWN($K$15*Таблица233[[#This Row],[Уп. в коробке]],0)))</f>
        <v/>
      </c>
      <c r="U304" s="91" t="str">
        <f>IF(MOD(Таблица233[[#This Row],[Заказ (упаковок)
↓]],Таблица233[[#This Row],[Кратность заказа, упаковок]])&gt;0,"ошибка - неверное количество в заказе","")</f>
        <v/>
      </c>
    </row>
    <row r="305" spans="1:21" x14ac:dyDescent="0.3">
      <c r="A305" s="75"/>
      <c r="B305" s="76" t="s">
        <v>1171</v>
      </c>
      <c r="C305" s="77" t="s">
        <v>26</v>
      </c>
      <c r="D305" s="78" t="s">
        <v>970</v>
      </c>
      <c r="E305" s="78" t="s">
        <v>1134</v>
      </c>
      <c r="F305" s="79" t="s">
        <v>1172</v>
      </c>
      <c r="G305" s="80" t="s">
        <v>340</v>
      </c>
      <c r="H305" s="81" t="s">
        <v>1173</v>
      </c>
      <c r="I305" s="81">
        <v>40</v>
      </c>
      <c r="J305" s="82">
        <v>10</v>
      </c>
      <c r="K305" s="167">
        <v>3.25</v>
      </c>
      <c r="L305" s="83" t="s">
        <v>1174</v>
      </c>
      <c r="M305" s="84" t="s">
        <v>975</v>
      </c>
      <c r="N305" s="85" t="s">
        <v>1137</v>
      </c>
      <c r="O305" s="86" t="s">
        <v>1175</v>
      </c>
      <c r="P305" s="86" t="s">
        <v>61</v>
      </c>
      <c r="Q305" s="87"/>
      <c r="R305" s="88">
        <f t="shared" si="9"/>
        <v>0</v>
      </c>
      <c r="S305" s="89" t="str">
        <f t="shared" si="8"/>
        <v>-</v>
      </c>
      <c r="T305" s="90" t="str">
        <f>IF($K$15=1,"",IF(AND(Таблица233[[#This Row],[Заказ (упаковок)
↓]]=0,$K$15*Таблица233[[#This Row],[Уп. в коробке]]&lt;5),0,ROUNDDOWN($K$15*Таблица233[[#This Row],[Уп. в коробке]],0)))</f>
        <v/>
      </c>
      <c r="U305" s="91" t="str">
        <f>IF(MOD(Таблица233[[#This Row],[Заказ (упаковок)
↓]],Таблица233[[#This Row],[Кратность заказа, упаковок]])&gt;0,"ошибка - неверное количество в заказе","")</f>
        <v/>
      </c>
    </row>
    <row r="306" spans="1:21" x14ac:dyDescent="0.3">
      <c r="A306" s="75"/>
      <c r="B306" s="76" t="s">
        <v>1176</v>
      </c>
      <c r="C306" s="77" t="s">
        <v>26</v>
      </c>
      <c r="D306" s="78" t="s">
        <v>970</v>
      </c>
      <c r="E306" s="78" t="s">
        <v>1128</v>
      </c>
      <c r="F306" s="79" t="s">
        <v>1177</v>
      </c>
      <c r="G306" s="80" t="s">
        <v>56</v>
      </c>
      <c r="H306" s="81" t="s">
        <v>57</v>
      </c>
      <c r="I306" s="81">
        <v>40</v>
      </c>
      <c r="J306" s="82">
        <v>10</v>
      </c>
      <c r="K306" s="167">
        <v>2.3699999999999997</v>
      </c>
      <c r="L306" s="83" t="s">
        <v>1178</v>
      </c>
      <c r="M306" s="84" t="s">
        <v>975</v>
      </c>
      <c r="N306" s="85" t="s">
        <v>1131</v>
      </c>
      <c r="O306" s="86" t="s">
        <v>1179</v>
      </c>
      <c r="P306" s="86" t="s">
        <v>61</v>
      </c>
      <c r="Q306" s="87"/>
      <c r="R306" s="88">
        <f t="shared" si="9"/>
        <v>0</v>
      </c>
      <c r="S306" s="89" t="str">
        <f t="shared" si="8"/>
        <v>-</v>
      </c>
      <c r="T306" s="90" t="str">
        <f>IF($K$15=1,"",IF(AND(Таблица233[[#This Row],[Заказ (упаковок)
↓]]=0,$K$15*Таблица233[[#This Row],[Уп. в коробке]]&lt;5),0,ROUNDDOWN($K$15*Таблица233[[#This Row],[Уп. в коробке]],0)))</f>
        <v/>
      </c>
      <c r="U306" s="91" t="str">
        <f>IF(MOD(Таблица233[[#This Row],[Заказ (упаковок)
↓]],Таблица233[[#This Row],[Кратность заказа, упаковок]])&gt;0,"ошибка - неверное количество в заказе","")</f>
        <v/>
      </c>
    </row>
    <row r="307" spans="1:21" x14ac:dyDescent="0.3">
      <c r="A307" s="75"/>
      <c r="B307" s="76" t="s">
        <v>1180</v>
      </c>
      <c r="C307" s="77" t="s">
        <v>26</v>
      </c>
      <c r="D307" s="78" t="s">
        <v>970</v>
      </c>
      <c r="E307" s="78" t="s">
        <v>1128</v>
      </c>
      <c r="F307" s="79" t="s">
        <v>1181</v>
      </c>
      <c r="G307" s="80" t="s">
        <v>56</v>
      </c>
      <c r="H307" s="81" t="s">
        <v>57</v>
      </c>
      <c r="I307" s="81">
        <v>40</v>
      </c>
      <c r="J307" s="82">
        <v>10</v>
      </c>
      <c r="K307" s="167">
        <v>2.3099999999999996</v>
      </c>
      <c r="L307" s="83" t="s">
        <v>1182</v>
      </c>
      <c r="M307" s="84" t="s">
        <v>975</v>
      </c>
      <c r="N307" s="85" t="s">
        <v>1131</v>
      </c>
      <c r="O307" s="86">
        <v>8719497266616</v>
      </c>
      <c r="P307" s="86" t="s">
        <v>61</v>
      </c>
      <c r="Q307" s="87"/>
      <c r="R307" s="88">
        <f t="shared" si="9"/>
        <v>0</v>
      </c>
      <c r="S307" s="89" t="str">
        <f t="shared" si="8"/>
        <v>-</v>
      </c>
      <c r="T307" s="90" t="str">
        <f>IF($K$15=1,"",IF(AND(Таблица233[[#This Row],[Заказ (упаковок)
↓]]=0,$K$15*Таблица233[[#This Row],[Уп. в коробке]]&lt;5),0,ROUNDDOWN($K$15*Таблица233[[#This Row],[Уп. в коробке]],0)))</f>
        <v/>
      </c>
      <c r="U307" s="91" t="str">
        <f>IF(MOD(Таблица233[[#This Row],[Заказ (упаковок)
↓]],Таблица233[[#This Row],[Кратность заказа, упаковок]])&gt;0,"ошибка - неверное количество в заказе","")</f>
        <v/>
      </c>
    </row>
    <row r="308" spans="1:21" x14ac:dyDescent="0.3">
      <c r="A308" s="75"/>
      <c r="B308" s="76" t="s">
        <v>1183</v>
      </c>
      <c r="C308" s="77" t="s">
        <v>26</v>
      </c>
      <c r="D308" s="78" t="s">
        <v>970</v>
      </c>
      <c r="E308" s="78" t="s">
        <v>1184</v>
      </c>
      <c r="F308" s="79" t="s">
        <v>1185</v>
      </c>
      <c r="G308" s="80" t="s">
        <v>340</v>
      </c>
      <c r="H308" s="81" t="s">
        <v>973</v>
      </c>
      <c r="I308" s="81">
        <v>40</v>
      </c>
      <c r="J308" s="82">
        <v>10</v>
      </c>
      <c r="K308" s="167">
        <v>2.9299999999999997</v>
      </c>
      <c r="L308" s="83" t="s">
        <v>1186</v>
      </c>
      <c r="M308" s="84" t="s">
        <v>975</v>
      </c>
      <c r="N308" s="85" t="s">
        <v>1187</v>
      </c>
      <c r="O308" s="86" t="s">
        <v>1188</v>
      </c>
      <c r="P308" s="86" t="s">
        <v>61</v>
      </c>
      <c r="Q308" s="87"/>
      <c r="R308" s="88">
        <f t="shared" si="9"/>
        <v>0</v>
      </c>
      <c r="S308" s="89" t="str">
        <f t="shared" si="8"/>
        <v>-</v>
      </c>
      <c r="T308" s="90" t="str">
        <f>IF($K$15=1,"",IF(AND(Таблица233[[#This Row],[Заказ (упаковок)
↓]]=0,$K$15*Таблица233[[#This Row],[Уп. в коробке]]&lt;5),0,ROUNDDOWN($K$15*Таблица233[[#This Row],[Уп. в коробке]],0)))</f>
        <v/>
      </c>
      <c r="U308" s="91" t="str">
        <f>IF(MOD(Таблица233[[#This Row],[Заказ (упаковок)
↓]],Таблица233[[#This Row],[Кратность заказа, упаковок]])&gt;0,"ошибка - неверное количество в заказе","")</f>
        <v/>
      </c>
    </row>
    <row r="309" spans="1:21" x14ac:dyDescent="0.3">
      <c r="A309" s="75"/>
      <c r="B309" s="76" t="s">
        <v>1189</v>
      </c>
      <c r="C309" s="77" t="s">
        <v>26</v>
      </c>
      <c r="D309" s="78" t="s">
        <v>970</v>
      </c>
      <c r="E309" s="78" t="s">
        <v>1120</v>
      </c>
      <c r="F309" s="79" t="s">
        <v>1190</v>
      </c>
      <c r="G309" s="80" t="s">
        <v>340</v>
      </c>
      <c r="H309" s="81" t="s">
        <v>57</v>
      </c>
      <c r="I309" s="81">
        <v>40</v>
      </c>
      <c r="J309" s="82">
        <v>10</v>
      </c>
      <c r="K309" s="167">
        <v>2.19</v>
      </c>
      <c r="L309" s="83" t="s">
        <v>1191</v>
      </c>
      <c r="M309" s="84" t="s">
        <v>975</v>
      </c>
      <c r="N309" s="85" t="s">
        <v>1122</v>
      </c>
      <c r="O309" s="86" t="s">
        <v>1192</v>
      </c>
      <c r="P309" s="86" t="s">
        <v>61</v>
      </c>
      <c r="Q309" s="87"/>
      <c r="R309" s="88">
        <f t="shared" si="9"/>
        <v>0</v>
      </c>
      <c r="S309" s="89" t="str">
        <f t="shared" si="8"/>
        <v>-</v>
      </c>
      <c r="T309" s="90" t="str">
        <f>IF($K$15=1,"",IF(AND(Таблица233[[#This Row],[Заказ (упаковок)
↓]]=0,$K$15*Таблица233[[#This Row],[Уп. в коробке]]&lt;5),0,ROUNDDOWN($K$15*Таблица233[[#This Row],[Уп. в коробке]],0)))</f>
        <v/>
      </c>
      <c r="U309" s="91" t="str">
        <f>IF(MOD(Таблица233[[#This Row],[Заказ (упаковок)
↓]],Таблица233[[#This Row],[Кратность заказа, упаковок]])&gt;0,"ошибка - неверное количество в заказе","")</f>
        <v/>
      </c>
    </row>
    <row r="310" spans="1:21" x14ac:dyDescent="0.3">
      <c r="A310" s="75"/>
      <c r="B310" s="76" t="s">
        <v>1193</v>
      </c>
      <c r="C310" s="77" t="s">
        <v>26</v>
      </c>
      <c r="D310" s="78" t="s">
        <v>970</v>
      </c>
      <c r="E310" s="78" t="s">
        <v>1194</v>
      </c>
      <c r="F310" s="79" t="s">
        <v>1195</v>
      </c>
      <c r="G310" s="80" t="s">
        <v>56</v>
      </c>
      <c r="H310" s="81" t="s">
        <v>57</v>
      </c>
      <c r="I310" s="81">
        <v>40</v>
      </c>
      <c r="J310" s="82">
        <v>10</v>
      </c>
      <c r="K310" s="167">
        <v>2.4499999999999997</v>
      </c>
      <c r="L310" s="83" t="s">
        <v>1196</v>
      </c>
      <c r="M310" s="84" t="s">
        <v>975</v>
      </c>
      <c r="N310" s="85" t="s">
        <v>1197</v>
      </c>
      <c r="O310" s="86" t="s">
        <v>1198</v>
      </c>
      <c r="P310" s="86" t="s">
        <v>61</v>
      </c>
      <c r="Q310" s="87"/>
      <c r="R310" s="88">
        <f t="shared" si="9"/>
        <v>0</v>
      </c>
      <c r="S310" s="89" t="str">
        <f t="shared" si="8"/>
        <v>-</v>
      </c>
      <c r="T310" s="90" t="str">
        <f>IF($K$15=1,"",IF(AND(Таблица233[[#This Row],[Заказ (упаковок)
↓]]=0,$K$15*Таблица233[[#This Row],[Уп. в коробке]]&lt;5),0,ROUNDDOWN($K$15*Таблица233[[#This Row],[Уп. в коробке]],0)))</f>
        <v/>
      </c>
      <c r="U310" s="91" t="str">
        <f>IF(MOD(Таблица233[[#This Row],[Заказ (упаковок)
↓]],Таблица233[[#This Row],[Кратность заказа, упаковок]])&gt;0,"ошибка - неверное количество в заказе","")</f>
        <v/>
      </c>
    </row>
    <row r="311" spans="1:21" x14ac:dyDescent="0.3">
      <c r="A311" s="75"/>
      <c r="B311" s="76" t="s">
        <v>1199</v>
      </c>
      <c r="C311" s="77" t="s">
        <v>26</v>
      </c>
      <c r="D311" s="78" t="s">
        <v>970</v>
      </c>
      <c r="E311" s="78" t="s">
        <v>1128</v>
      </c>
      <c r="F311" s="79" t="s">
        <v>1200</v>
      </c>
      <c r="G311" s="80" t="s">
        <v>95</v>
      </c>
      <c r="H311" s="81" t="s">
        <v>1146</v>
      </c>
      <c r="I311" s="81">
        <v>40</v>
      </c>
      <c r="J311" s="82">
        <v>10</v>
      </c>
      <c r="K311" s="167">
        <v>2.8299999999999996</v>
      </c>
      <c r="L311" s="83" t="s">
        <v>1201</v>
      </c>
      <c r="M311" s="84" t="s">
        <v>975</v>
      </c>
      <c r="N311" s="85" t="s">
        <v>1131</v>
      </c>
      <c r="O311" s="86" t="s">
        <v>1202</v>
      </c>
      <c r="P311" s="86" t="s">
        <v>61</v>
      </c>
      <c r="Q311" s="87"/>
      <c r="R311" s="88">
        <f t="shared" si="9"/>
        <v>0</v>
      </c>
      <c r="S311" s="89" t="str">
        <f t="shared" si="8"/>
        <v>-</v>
      </c>
      <c r="T311" s="90" t="str">
        <f>IF($K$15=1,"",IF(AND(Таблица233[[#This Row],[Заказ (упаковок)
↓]]=0,$K$15*Таблица233[[#This Row],[Уп. в коробке]]&lt;5),0,ROUNDDOWN($K$15*Таблица233[[#This Row],[Уп. в коробке]],0)))</f>
        <v/>
      </c>
      <c r="U311" s="91" t="str">
        <f>IF(MOD(Таблица233[[#This Row],[Заказ (упаковок)
↓]],Таблица233[[#This Row],[Кратность заказа, упаковок]])&gt;0,"ошибка - неверное количество в заказе","")</f>
        <v/>
      </c>
    </row>
    <row r="312" spans="1:21" x14ac:dyDescent="0.3">
      <c r="A312" s="75"/>
      <c r="B312" s="76" t="s">
        <v>1203</v>
      </c>
      <c r="C312" s="77" t="s">
        <v>26</v>
      </c>
      <c r="D312" s="78" t="s">
        <v>970</v>
      </c>
      <c r="E312" s="78" t="s">
        <v>1184</v>
      </c>
      <c r="F312" s="79" t="s">
        <v>1204</v>
      </c>
      <c r="G312" s="80" t="s">
        <v>95</v>
      </c>
      <c r="H312" s="81" t="s">
        <v>57</v>
      </c>
      <c r="I312" s="81">
        <v>40</v>
      </c>
      <c r="J312" s="82">
        <v>10</v>
      </c>
      <c r="K312" s="167">
        <v>3.1399999999999997</v>
      </c>
      <c r="L312" s="83" t="s">
        <v>1205</v>
      </c>
      <c r="M312" s="84" t="s">
        <v>975</v>
      </c>
      <c r="N312" s="85" t="s">
        <v>1187</v>
      </c>
      <c r="O312" s="86" t="s">
        <v>1206</v>
      </c>
      <c r="P312" s="86" t="s">
        <v>61</v>
      </c>
      <c r="Q312" s="87"/>
      <c r="R312" s="88">
        <f t="shared" si="9"/>
        <v>0</v>
      </c>
      <c r="S312" s="89" t="str">
        <f t="shared" si="8"/>
        <v>-</v>
      </c>
      <c r="T312" s="90" t="str">
        <f>IF($K$15=1,"",IF(AND(Таблица233[[#This Row],[Заказ (упаковок)
↓]]=0,$K$15*Таблица233[[#This Row],[Уп. в коробке]]&lt;5),0,ROUNDDOWN($K$15*Таблица233[[#This Row],[Уп. в коробке]],0)))</f>
        <v/>
      </c>
      <c r="U312" s="91" t="str">
        <f>IF(MOD(Таблица233[[#This Row],[Заказ (упаковок)
↓]],Таблица233[[#This Row],[Кратность заказа, упаковок]])&gt;0,"ошибка - неверное количество в заказе","")</f>
        <v/>
      </c>
    </row>
    <row r="313" spans="1:21" x14ac:dyDescent="0.3">
      <c r="A313" s="75"/>
      <c r="B313" s="76" t="s">
        <v>1207</v>
      </c>
      <c r="C313" s="77" t="s">
        <v>26</v>
      </c>
      <c r="D313" s="78" t="s">
        <v>970</v>
      </c>
      <c r="E313" s="78" t="s">
        <v>1184</v>
      </c>
      <c r="F313" s="79" t="s">
        <v>1208</v>
      </c>
      <c r="G313" s="80" t="s">
        <v>340</v>
      </c>
      <c r="H313" s="81" t="s">
        <v>1047</v>
      </c>
      <c r="I313" s="81">
        <v>40</v>
      </c>
      <c r="J313" s="82">
        <v>10</v>
      </c>
      <c r="K313" s="167">
        <v>3.46</v>
      </c>
      <c r="L313" s="83" t="s">
        <v>1209</v>
      </c>
      <c r="M313" s="84" t="s">
        <v>975</v>
      </c>
      <c r="N313" s="85" t="s">
        <v>1187</v>
      </c>
      <c r="O313" s="86">
        <v>8719474812072</v>
      </c>
      <c r="P313" s="86" t="s">
        <v>61</v>
      </c>
      <c r="Q313" s="87"/>
      <c r="R313" s="88">
        <f t="shared" si="9"/>
        <v>0</v>
      </c>
      <c r="S313" s="89" t="str">
        <f t="shared" si="8"/>
        <v>-</v>
      </c>
      <c r="T313" s="90" t="str">
        <f>IF($K$15=1,"",IF(AND(Таблица233[[#This Row],[Заказ (упаковок)
↓]]=0,$K$15*Таблица233[[#This Row],[Уп. в коробке]]&lt;5),0,ROUNDDOWN($K$15*Таблица233[[#This Row],[Уп. в коробке]],0)))</f>
        <v/>
      </c>
      <c r="U313" s="91" t="str">
        <f>IF(MOD(Таблица233[[#This Row],[Заказ (упаковок)
↓]],Таблица233[[#This Row],[Кратность заказа, упаковок]])&gt;0,"ошибка - неверное количество в заказе","")</f>
        <v/>
      </c>
    </row>
    <row r="314" spans="1:21" x14ac:dyDescent="0.3">
      <c r="A314" s="75"/>
      <c r="B314" s="76" t="s">
        <v>1210</v>
      </c>
      <c r="C314" s="77" t="s">
        <v>26</v>
      </c>
      <c r="D314" s="78" t="s">
        <v>970</v>
      </c>
      <c r="E314" s="78" t="s">
        <v>1134</v>
      </c>
      <c r="F314" s="79" t="s">
        <v>1211</v>
      </c>
      <c r="G314" s="80" t="s">
        <v>340</v>
      </c>
      <c r="H314" s="81" t="s">
        <v>1047</v>
      </c>
      <c r="I314" s="81">
        <v>40</v>
      </c>
      <c r="J314" s="82">
        <v>10</v>
      </c>
      <c r="K314" s="167">
        <v>2.1399999999999997</v>
      </c>
      <c r="L314" s="83" t="s">
        <v>1212</v>
      </c>
      <c r="M314" s="84" t="s">
        <v>975</v>
      </c>
      <c r="N314" s="85" t="s">
        <v>1137</v>
      </c>
      <c r="O314" s="86" t="s">
        <v>1213</v>
      </c>
      <c r="P314" s="86" t="s">
        <v>61</v>
      </c>
      <c r="Q314" s="87"/>
      <c r="R314" s="88">
        <f t="shared" si="9"/>
        <v>0</v>
      </c>
      <c r="S314" s="89" t="str">
        <f t="shared" si="8"/>
        <v>-</v>
      </c>
      <c r="T314" s="90" t="str">
        <f>IF($K$15=1,"",IF(AND(Таблица233[[#This Row],[Заказ (упаковок)
↓]]=0,$K$15*Таблица233[[#This Row],[Уп. в коробке]]&lt;5),0,ROUNDDOWN($K$15*Таблица233[[#This Row],[Уп. в коробке]],0)))</f>
        <v/>
      </c>
      <c r="U314" s="91" t="str">
        <f>IF(MOD(Таблица233[[#This Row],[Заказ (упаковок)
↓]],Таблица233[[#This Row],[Кратность заказа, упаковок]])&gt;0,"ошибка - неверное количество в заказе","")</f>
        <v/>
      </c>
    </row>
    <row r="315" spans="1:21" x14ac:dyDescent="0.3">
      <c r="A315" s="75"/>
      <c r="B315" s="76" t="s">
        <v>1214</v>
      </c>
      <c r="C315" s="77" t="s">
        <v>26</v>
      </c>
      <c r="D315" s="78" t="s">
        <v>970</v>
      </c>
      <c r="E315" s="78" t="s">
        <v>1151</v>
      </c>
      <c r="F315" s="79" t="s">
        <v>1215</v>
      </c>
      <c r="G315" s="80" t="s">
        <v>95</v>
      </c>
      <c r="H315" s="81" t="s">
        <v>57</v>
      </c>
      <c r="I315" s="81">
        <v>40</v>
      </c>
      <c r="J315" s="82">
        <v>10</v>
      </c>
      <c r="K315" s="167">
        <v>2.5099999999999998</v>
      </c>
      <c r="L315" s="83" t="s">
        <v>1216</v>
      </c>
      <c r="M315" s="84" t="s">
        <v>975</v>
      </c>
      <c r="N315" s="85" t="s">
        <v>1154</v>
      </c>
      <c r="O315" s="86" t="s">
        <v>1217</v>
      </c>
      <c r="P315" s="86" t="s">
        <v>61</v>
      </c>
      <c r="Q315" s="87"/>
      <c r="R315" s="88">
        <f t="shared" si="9"/>
        <v>0</v>
      </c>
      <c r="S315" s="89" t="str">
        <f t="shared" si="8"/>
        <v>-</v>
      </c>
      <c r="T315" s="90" t="str">
        <f>IF($K$15=1,"",IF(AND(Таблица233[[#This Row],[Заказ (упаковок)
↓]]=0,$K$15*Таблица233[[#This Row],[Уп. в коробке]]&lt;5),0,ROUNDDOWN($K$15*Таблица233[[#This Row],[Уп. в коробке]],0)))</f>
        <v/>
      </c>
      <c r="U315" s="91" t="str">
        <f>IF(MOD(Таблица233[[#This Row],[Заказ (упаковок)
↓]],Таблица233[[#This Row],[Кратность заказа, упаковок]])&gt;0,"ошибка - неверное количество в заказе","")</f>
        <v/>
      </c>
    </row>
    <row r="316" spans="1:21" x14ac:dyDescent="0.3">
      <c r="A316" s="75"/>
      <c r="B316" s="76" t="s">
        <v>1218</v>
      </c>
      <c r="C316" s="77" t="s">
        <v>26</v>
      </c>
      <c r="D316" s="78" t="s">
        <v>970</v>
      </c>
      <c r="E316" s="78" t="s">
        <v>1151</v>
      </c>
      <c r="F316" s="79" t="s">
        <v>1219</v>
      </c>
      <c r="G316" s="80" t="s">
        <v>56</v>
      </c>
      <c r="H316" s="81" t="s">
        <v>1047</v>
      </c>
      <c r="I316" s="81">
        <v>40</v>
      </c>
      <c r="J316" s="82">
        <v>10</v>
      </c>
      <c r="K316" s="167">
        <v>2.4499999999999997</v>
      </c>
      <c r="L316" s="83" t="s">
        <v>1220</v>
      </c>
      <c r="M316" s="84" t="s">
        <v>975</v>
      </c>
      <c r="N316" s="85" t="s">
        <v>1154</v>
      </c>
      <c r="O316" s="86" t="s">
        <v>1221</v>
      </c>
      <c r="P316" s="86" t="s">
        <v>61</v>
      </c>
      <c r="Q316" s="87"/>
      <c r="R316" s="88">
        <f t="shared" si="9"/>
        <v>0</v>
      </c>
      <c r="S316" s="89" t="str">
        <f t="shared" si="8"/>
        <v>-</v>
      </c>
      <c r="T316" s="90" t="str">
        <f>IF($K$15=1,"",IF(AND(Таблица233[[#This Row],[Заказ (упаковок)
↓]]=0,$K$15*Таблица233[[#This Row],[Уп. в коробке]]&lt;5),0,ROUNDDOWN($K$15*Таблица233[[#This Row],[Уп. в коробке]],0)))</f>
        <v/>
      </c>
      <c r="U316" s="91" t="str">
        <f>IF(MOD(Таблица233[[#This Row],[Заказ (упаковок)
↓]],Таблица233[[#This Row],[Кратность заказа, упаковок]])&gt;0,"ошибка - неверное количество в заказе","")</f>
        <v/>
      </c>
    </row>
    <row r="317" spans="1:21" x14ac:dyDescent="0.3">
      <c r="A317" s="75"/>
      <c r="B317" s="76" t="s">
        <v>1222</v>
      </c>
      <c r="C317" s="77" t="s">
        <v>26</v>
      </c>
      <c r="D317" s="78" t="s">
        <v>970</v>
      </c>
      <c r="E317" s="78" t="s">
        <v>1144</v>
      </c>
      <c r="F317" s="79" t="s">
        <v>1223</v>
      </c>
      <c r="G317" s="80" t="s">
        <v>56</v>
      </c>
      <c r="H317" s="81" t="s">
        <v>57</v>
      </c>
      <c r="I317" s="81">
        <v>40</v>
      </c>
      <c r="J317" s="82">
        <v>10</v>
      </c>
      <c r="K317" s="167">
        <v>2.5199999999999996</v>
      </c>
      <c r="L317" s="83" t="s">
        <v>1224</v>
      </c>
      <c r="M317" s="84" t="s">
        <v>975</v>
      </c>
      <c r="N317" s="85" t="s">
        <v>1148</v>
      </c>
      <c r="O317" s="86" t="s">
        <v>1225</v>
      </c>
      <c r="P317" s="86" t="s">
        <v>61</v>
      </c>
      <c r="Q317" s="87"/>
      <c r="R317" s="88">
        <f t="shared" si="9"/>
        <v>0</v>
      </c>
      <c r="S317" s="89" t="str">
        <f t="shared" si="8"/>
        <v>-</v>
      </c>
      <c r="T317" s="90" t="str">
        <f>IF($K$15=1,"",IF(AND(Таблица233[[#This Row],[Заказ (упаковок)
↓]]=0,$K$15*Таблица233[[#This Row],[Уп. в коробке]]&lt;5),0,ROUNDDOWN($K$15*Таблица233[[#This Row],[Уп. в коробке]],0)))</f>
        <v/>
      </c>
      <c r="U317" s="91" t="str">
        <f>IF(MOD(Таблица233[[#This Row],[Заказ (упаковок)
↓]],Таблица233[[#This Row],[Кратность заказа, упаковок]])&gt;0,"ошибка - неверное количество в заказе","")</f>
        <v/>
      </c>
    </row>
    <row r="318" spans="1:21" x14ac:dyDescent="0.3">
      <c r="A318" s="75"/>
      <c r="B318" s="76" t="s">
        <v>1226</v>
      </c>
      <c r="C318" s="77" t="s">
        <v>26</v>
      </c>
      <c r="D318" s="78" t="s">
        <v>970</v>
      </c>
      <c r="E318" s="78" t="s">
        <v>1227</v>
      </c>
      <c r="F318" s="79" t="s">
        <v>84</v>
      </c>
      <c r="G318" s="80" t="s">
        <v>95</v>
      </c>
      <c r="H318" s="81" t="s">
        <v>57</v>
      </c>
      <c r="I318" s="81">
        <v>40</v>
      </c>
      <c r="J318" s="82">
        <v>10</v>
      </c>
      <c r="K318" s="167">
        <v>2.61</v>
      </c>
      <c r="L318" s="83" t="s">
        <v>1228</v>
      </c>
      <c r="M318" s="84" t="s">
        <v>975</v>
      </c>
      <c r="N318" s="85" t="s">
        <v>1229</v>
      </c>
      <c r="O318" s="86" t="s">
        <v>1230</v>
      </c>
      <c r="P318" s="86" t="s">
        <v>61</v>
      </c>
      <c r="Q318" s="87"/>
      <c r="R318" s="88">
        <f t="shared" si="9"/>
        <v>0</v>
      </c>
      <c r="S318" s="89" t="str">
        <f t="shared" si="8"/>
        <v>-</v>
      </c>
      <c r="T318" s="90" t="str">
        <f>IF($K$15=1,"",IF(AND(Таблица233[[#This Row],[Заказ (упаковок)
↓]]=0,$K$15*Таблица233[[#This Row],[Уп. в коробке]]&lt;5),0,ROUNDDOWN($K$15*Таблица233[[#This Row],[Уп. в коробке]],0)))</f>
        <v/>
      </c>
      <c r="U318" s="91" t="str">
        <f>IF(MOD(Таблица233[[#This Row],[Заказ (упаковок)
↓]],Таблица233[[#This Row],[Кратность заказа, упаковок]])&gt;0,"ошибка - неверное количество в заказе","")</f>
        <v/>
      </c>
    </row>
    <row r="319" spans="1:21" x14ac:dyDescent="0.3">
      <c r="A319" s="75"/>
      <c r="B319" s="76" t="s">
        <v>1231</v>
      </c>
      <c r="C319" s="77" t="s">
        <v>26</v>
      </c>
      <c r="D319" s="78" t="s">
        <v>1232</v>
      </c>
      <c r="E319" s="78" t="s">
        <v>1233</v>
      </c>
      <c r="F319" s="79" t="s">
        <v>1234</v>
      </c>
      <c r="G319" s="80" t="s">
        <v>340</v>
      </c>
      <c r="H319" s="81" t="s">
        <v>1235</v>
      </c>
      <c r="I319" s="81">
        <v>40</v>
      </c>
      <c r="J319" s="82">
        <v>10</v>
      </c>
      <c r="K319" s="167">
        <v>2.67</v>
      </c>
      <c r="L319" s="83" t="s">
        <v>1236</v>
      </c>
      <c r="M319" s="84" t="s">
        <v>1237</v>
      </c>
      <c r="N319" s="85" t="s">
        <v>1238</v>
      </c>
      <c r="O319" s="86" t="s">
        <v>1239</v>
      </c>
      <c r="P319" s="86" t="s">
        <v>61</v>
      </c>
      <c r="Q319" s="87"/>
      <c r="R319" s="88">
        <f t="shared" si="9"/>
        <v>0</v>
      </c>
      <c r="S319" s="89" t="str">
        <f t="shared" si="8"/>
        <v>-</v>
      </c>
      <c r="T319" s="90" t="str">
        <f>IF($K$15=1,"",IF(AND(Таблица233[[#This Row],[Заказ (упаковок)
↓]]=0,$K$15*Таблица233[[#This Row],[Уп. в коробке]]&lt;5),0,ROUNDDOWN($K$15*Таблица233[[#This Row],[Уп. в коробке]],0)))</f>
        <v/>
      </c>
      <c r="U319" s="91" t="str">
        <f>IF(MOD(Таблица233[[#This Row],[Заказ (упаковок)
↓]],Таблица233[[#This Row],[Кратность заказа, упаковок]])&gt;0,"ошибка - неверное количество в заказе","")</f>
        <v/>
      </c>
    </row>
    <row r="320" spans="1:21" x14ac:dyDescent="0.3">
      <c r="A320" s="75"/>
      <c r="B320" s="76" t="s">
        <v>1240</v>
      </c>
      <c r="C320" s="77" t="s">
        <v>26</v>
      </c>
      <c r="D320" s="78" t="s">
        <v>1232</v>
      </c>
      <c r="E320" s="78" t="s">
        <v>1233</v>
      </c>
      <c r="F320" s="79" t="s">
        <v>1241</v>
      </c>
      <c r="G320" s="80" t="s">
        <v>340</v>
      </c>
      <c r="H320" s="81" t="s">
        <v>1235</v>
      </c>
      <c r="I320" s="81">
        <v>40</v>
      </c>
      <c r="J320" s="82">
        <v>10</v>
      </c>
      <c r="K320" s="167">
        <v>2.67</v>
      </c>
      <c r="L320" s="83" t="s">
        <v>1242</v>
      </c>
      <c r="M320" s="84" t="s">
        <v>1237</v>
      </c>
      <c r="N320" s="85" t="s">
        <v>1238</v>
      </c>
      <c r="O320" s="86" t="s">
        <v>1243</v>
      </c>
      <c r="P320" s="86" t="s">
        <v>61</v>
      </c>
      <c r="Q320" s="87"/>
      <c r="R320" s="88">
        <f t="shared" si="9"/>
        <v>0</v>
      </c>
      <c r="S320" s="89" t="str">
        <f t="shared" si="8"/>
        <v>-</v>
      </c>
      <c r="T320" s="90" t="str">
        <f>IF($K$15=1,"",IF(AND(Таблица233[[#This Row],[Заказ (упаковок)
↓]]=0,$K$15*Таблица233[[#This Row],[Уп. в коробке]]&lt;5),0,ROUNDDOWN($K$15*Таблица233[[#This Row],[Уп. в коробке]],0)))</f>
        <v/>
      </c>
      <c r="U320" s="91" t="str">
        <f>IF(MOD(Таблица233[[#This Row],[Заказ (упаковок)
↓]],Таблица233[[#This Row],[Кратность заказа, упаковок]])&gt;0,"ошибка - неверное количество в заказе","")</f>
        <v/>
      </c>
    </row>
    <row r="321" spans="1:21" x14ac:dyDescent="0.3">
      <c r="A321" s="75"/>
      <c r="B321" s="76" t="s">
        <v>1244</v>
      </c>
      <c r="C321" s="77" t="s">
        <v>26</v>
      </c>
      <c r="D321" s="78" t="s">
        <v>1232</v>
      </c>
      <c r="E321" s="78" t="s">
        <v>1233</v>
      </c>
      <c r="F321" s="79" t="s">
        <v>1245</v>
      </c>
      <c r="G321" s="80" t="s">
        <v>340</v>
      </c>
      <c r="H321" s="81" t="s">
        <v>1235</v>
      </c>
      <c r="I321" s="81">
        <v>40</v>
      </c>
      <c r="J321" s="82">
        <v>10</v>
      </c>
      <c r="K321" s="167">
        <v>2.67</v>
      </c>
      <c r="L321" s="83" t="s">
        <v>1246</v>
      </c>
      <c r="M321" s="84" t="s">
        <v>1237</v>
      </c>
      <c r="N321" s="85" t="s">
        <v>1238</v>
      </c>
      <c r="O321" s="86" t="s">
        <v>1247</v>
      </c>
      <c r="P321" s="86" t="s">
        <v>61</v>
      </c>
      <c r="Q321" s="87"/>
      <c r="R321" s="88">
        <f t="shared" si="9"/>
        <v>0</v>
      </c>
      <c r="S321" s="89" t="str">
        <f t="shared" si="8"/>
        <v>-</v>
      </c>
      <c r="T321" s="90" t="str">
        <f>IF($K$15=1,"",IF(AND(Таблица233[[#This Row],[Заказ (упаковок)
↓]]=0,$K$15*Таблица233[[#This Row],[Уп. в коробке]]&lt;5),0,ROUNDDOWN($K$15*Таблица233[[#This Row],[Уп. в коробке]],0)))</f>
        <v/>
      </c>
      <c r="U321" s="91" t="str">
        <f>IF(MOD(Таблица233[[#This Row],[Заказ (упаковок)
↓]],Таблица233[[#This Row],[Кратность заказа, упаковок]])&gt;0,"ошибка - неверное количество в заказе","")</f>
        <v/>
      </c>
    </row>
    <row r="322" spans="1:21" x14ac:dyDescent="0.3">
      <c r="A322" s="75"/>
      <c r="B322" s="76" t="s">
        <v>1248</v>
      </c>
      <c r="C322" s="77" t="s">
        <v>26</v>
      </c>
      <c r="D322" s="78" t="s">
        <v>1232</v>
      </c>
      <c r="E322" s="78" t="s">
        <v>1233</v>
      </c>
      <c r="F322" s="79" t="s">
        <v>1249</v>
      </c>
      <c r="G322" s="80" t="s">
        <v>340</v>
      </c>
      <c r="H322" s="81" t="s">
        <v>1235</v>
      </c>
      <c r="I322" s="81">
        <v>40</v>
      </c>
      <c r="J322" s="82">
        <v>10</v>
      </c>
      <c r="K322" s="167">
        <v>2.67</v>
      </c>
      <c r="L322" s="83" t="s">
        <v>1250</v>
      </c>
      <c r="M322" s="84" t="s">
        <v>1237</v>
      </c>
      <c r="N322" s="85" t="s">
        <v>1238</v>
      </c>
      <c r="O322" s="86" t="s">
        <v>1251</v>
      </c>
      <c r="P322" s="86" t="s">
        <v>61</v>
      </c>
      <c r="Q322" s="87"/>
      <c r="R322" s="88">
        <f t="shared" si="9"/>
        <v>0</v>
      </c>
      <c r="S322" s="89" t="str">
        <f t="shared" si="8"/>
        <v>-</v>
      </c>
      <c r="T322" s="90" t="str">
        <f>IF($K$15=1,"",IF(AND(Таблица233[[#This Row],[Заказ (упаковок)
↓]]=0,$K$15*Таблица233[[#This Row],[Уп. в коробке]]&lt;5),0,ROUNDDOWN($K$15*Таблица233[[#This Row],[Уп. в коробке]],0)))</f>
        <v/>
      </c>
      <c r="U322" s="91" t="str">
        <f>IF(MOD(Таблица233[[#This Row],[Заказ (упаковок)
↓]],Таблица233[[#This Row],[Кратность заказа, упаковок]])&gt;0,"ошибка - неверное количество в заказе","")</f>
        <v/>
      </c>
    </row>
    <row r="323" spans="1:21" x14ac:dyDescent="0.3">
      <c r="A323" s="75"/>
      <c r="B323" s="76" t="s">
        <v>1252</v>
      </c>
      <c r="C323" s="77" t="s">
        <v>26</v>
      </c>
      <c r="D323" s="78" t="s">
        <v>1232</v>
      </c>
      <c r="E323" s="78" t="s">
        <v>1233</v>
      </c>
      <c r="F323" s="79" t="s">
        <v>1253</v>
      </c>
      <c r="G323" s="80" t="s">
        <v>340</v>
      </c>
      <c r="H323" s="81" t="s">
        <v>1235</v>
      </c>
      <c r="I323" s="81">
        <v>40</v>
      </c>
      <c r="J323" s="82">
        <v>10</v>
      </c>
      <c r="K323" s="167">
        <v>2.7199999999999998</v>
      </c>
      <c r="L323" s="83" t="s">
        <v>1254</v>
      </c>
      <c r="M323" s="84" t="s">
        <v>1237</v>
      </c>
      <c r="N323" s="85" t="s">
        <v>1238</v>
      </c>
      <c r="O323" s="86" t="s">
        <v>1255</v>
      </c>
      <c r="P323" s="86" t="s">
        <v>61</v>
      </c>
      <c r="Q323" s="87"/>
      <c r="R323" s="88">
        <f t="shared" si="9"/>
        <v>0</v>
      </c>
      <c r="S323" s="89" t="str">
        <f t="shared" si="8"/>
        <v>-</v>
      </c>
      <c r="T323" s="90" t="str">
        <f>IF($K$15=1,"",IF(AND(Таблица233[[#This Row],[Заказ (упаковок)
↓]]=0,$K$15*Таблица233[[#This Row],[Уп. в коробке]]&lt;5),0,ROUNDDOWN($K$15*Таблица233[[#This Row],[Уп. в коробке]],0)))</f>
        <v/>
      </c>
      <c r="U323" s="91" t="str">
        <f>IF(MOD(Таблица233[[#This Row],[Заказ (упаковок)
↓]],Таблица233[[#This Row],[Кратность заказа, упаковок]])&gt;0,"ошибка - неверное количество в заказе","")</f>
        <v/>
      </c>
    </row>
    <row r="324" spans="1:21" x14ac:dyDescent="0.3">
      <c r="A324" s="75"/>
      <c r="B324" s="76" t="s">
        <v>1256</v>
      </c>
      <c r="C324" s="77" t="s">
        <v>26</v>
      </c>
      <c r="D324" s="78" t="s">
        <v>1232</v>
      </c>
      <c r="E324" s="78" t="s">
        <v>1233</v>
      </c>
      <c r="F324" s="79" t="s">
        <v>1257</v>
      </c>
      <c r="G324" s="80" t="s">
        <v>340</v>
      </c>
      <c r="H324" s="81" t="s">
        <v>1235</v>
      </c>
      <c r="I324" s="81">
        <v>40</v>
      </c>
      <c r="J324" s="82">
        <v>10</v>
      </c>
      <c r="K324" s="167">
        <v>2.67</v>
      </c>
      <c r="L324" s="83" t="s">
        <v>1258</v>
      </c>
      <c r="M324" s="84" t="s">
        <v>1237</v>
      </c>
      <c r="N324" s="85" t="s">
        <v>1238</v>
      </c>
      <c r="O324" s="86" t="s">
        <v>1259</v>
      </c>
      <c r="P324" s="86" t="s">
        <v>61</v>
      </c>
      <c r="Q324" s="87"/>
      <c r="R324" s="88">
        <f t="shared" si="9"/>
        <v>0</v>
      </c>
      <c r="S324" s="89" t="str">
        <f t="shared" si="8"/>
        <v>-</v>
      </c>
      <c r="T324" s="90" t="str">
        <f>IF($K$15=1,"",IF(AND(Таблица233[[#This Row],[Заказ (упаковок)
↓]]=0,$K$15*Таблица233[[#This Row],[Уп. в коробке]]&lt;5),0,ROUNDDOWN($K$15*Таблица233[[#This Row],[Уп. в коробке]],0)))</f>
        <v/>
      </c>
      <c r="U324" s="91" t="str">
        <f>IF(MOD(Таблица233[[#This Row],[Заказ (упаковок)
↓]],Таблица233[[#This Row],[Кратность заказа, упаковок]])&gt;0,"ошибка - неверное количество в заказе","")</f>
        <v/>
      </c>
    </row>
    <row r="325" spans="1:21" x14ac:dyDescent="0.3">
      <c r="A325" s="75"/>
      <c r="B325" s="76" t="s">
        <v>1260</v>
      </c>
      <c r="C325" s="77" t="s">
        <v>26</v>
      </c>
      <c r="D325" s="78" t="s">
        <v>1232</v>
      </c>
      <c r="E325" s="78" t="s">
        <v>1233</v>
      </c>
      <c r="F325" s="79" t="s">
        <v>1261</v>
      </c>
      <c r="G325" s="80" t="s">
        <v>340</v>
      </c>
      <c r="H325" s="81" t="s">
        <v>1235</v>
      </c>
      <c r="I325" s="81">
        <v>40</v>
      </c>
      <c r="J325" s="82">
        <v>10</v>
      </c>
      <c r="K325" s="167">
        <v>2.67</v>
      </c>
      <c r="L325" s="83" t="s">
        <v>1262</v>
      </c>
      <c r="M325" s="84" t="s">
        <v>1237</v>
      </c>
      <c r="N325" s="85" t="s">
        <v>1238</v>
      </c>
      <c r="O325" s="86" t="s">
        <v>1263</v>
      </c>
      <c r="P325" s="86" t="s">
        <v>61</v>
      </c>
      <c r="Q325" s="87"/>
      <c r="R325" s="88">
        <f t="shared" si="9"/>
        <v>0</v>
      </c>
      <c r="S325" s="89" t="str">
        <f t="shared" si="8"/>
        <v>-</v>
      </c>
      <c r="T325" s="90" t="str">
        <f>IF($K$15=1,"",IF(AND(Таблица233[[#This Row],[Заказ (упаковок)
↓]]=0,$K$15*Таблица233[[#This Row],[Уп. в коробке]]&lt;5),0,ROUNDDOWN($K$15*Таблица233[[#This Row],[Уп. в коробке]],0)))</f>
        <v/>
      </c>
      <c r="U325" s="91" t="str">
        <f>IF(MOD(Таблица233[[#This Row],[Заказ (упаковок)
↓]],Таблица233[[#This Row],[Кратность заказа, упаковок]])&gt;0,"ошибка - неверное количество в заказе","")</f>
        <v/>
      </c>
    </row>
    <row r="326" spans="1:21" x14ac:dyDescent="0.3">
      <c r="A326" s="75"/>
      <c r="B326" s="76" t="s">
        <v>1264</v>
      </c>
      <c r="C326" s="77" t="s">
        <v>26</v>
      </c>
      <c r="D326" s="78" t="s">
        <v>1232</v>
      </c>
      <c r="E326" s="78" t="s">
        <v>1233</v>
      </c>
      <c r="F326" s="79" t="s">
        <v>1265</v>
      </c>
      <c r="G326" s="80" t="s">
        <v>340</v>
      </c>
      <c r="H326" s="81" t="s">
        <v>1235</v>
      </c>
      <c r="I326" s="81">
        <v>40</v>
      </c>
      <c r="J326" s="82">
        <v>10</v>
      </c>
      <c r="K326" s="167">
        <v>2.5599999999999996</v>
      </c>
      <c r="L326" s="83" t="s">
        <v>1266</v>
      </c>
      <c r="M326" s="84" t="s">
        <v>1237</v>
      </c>
      <c r="N326" s="85" t="s">
        <v>1238</v>
      </c>
      <c r="O326" s="86" t="s">
        <v>1267</v>
      </c>
      <c r="P326" s="86" t="s">
        <v>61</v>
      </c>
      <c r="Q326" s="87"/>
      <c r="R326" s="88">
        <f t="shared" si="9"/>
        <v>0</v>
      </c>
      <c r="S326" s="89" t="str">
        <f t="shared" si="8"/>
        <v>-</v>
      </c>
      <c r="T326" s="90" t="str">
        <f>IF($K$15=1,"",IF(AND(Таблица233[[#This Row],[Заказ (упаковок)
↓]]=0,$K$15*Таблица233[[#This Row],[Уп. в коробке]]&lt;5),0,ROUNDDOWN($K$15*Таблица233[[#This Row],[Уп. в коробке]],0)))</f>
        <v/>
      </c>
      <c r="U326" s="91" t="str">
        <f>IF(MOD(Таблица233[[#This Row],[Заказ (упаковок)
↓]],Таблица233[[#This Row],[Кратность заказа, упаковок]])&gt;0,"ошибка - неверное количество в заказе","")</f>
        <v/>
      </c>
    </row>
    <row r="327" spans="1:21" x14ac:dyDescent="0.3">
      <c r="A327" s="75"/>
      <c r="B327" s="76" t="s">
        <v>1268</v>
      </c>
      <c r="C327" s="77" t="s">
        <v>26</v>
      </c>
      <c r="D327" s="78" t="s">
        <v>1232</v>
      </c>
      <c r="E327" s="78" t="s">
        <v>1233</v>
      </c>
      <c r="F327" s="79" t="s">
        <v>1269</v>
      </c>
      <c r="G327" s="80" t="s">
        <v>340</v>
      </c>
      <c r="H327" s="81" t="s">
        <v>1235</v>
      </c>
      <c r="I327" s="81">
        <v>40</v>
      </c>
      <c r="J327" s="82">
        <v>10</v>
      </c>
      <c r="K327" s="167">
        <v>2.67</v>
      </c>
      <c r="L327" s="83" t="s">
        <v>1270</v>
      </c>
      <c r="M327" s="84" t="s">
        <v>1237</v>
      </c>
      <c r="N327" s="85" t="s">
        <v>1238</v>
      </c>
      <c r="O327" s="86" t="s">
        <v>1271</v>
      </c>
      <c r="P327" s="86" t="s">
        <v>61</v>
      </c>
      <c r="Q327" s="87"/>
      <c r="R327" s="88">
        <f t="shared" si="9"/>
        <v>0</v>
      </c>
      <c r="S327" s="89" t="str">
        <f t="shared" si="8"/>
        <v>-</v>
      </c>
      <c r="T327" s="90" t="str">
        <f>IF($K$15=1,"",IF(AND(Таблица233[[#This Row],[Заказ (упаковок)
↓]]=0,$K$15*Таблица233[[#This Row],[Уп. в коробке]]&lt;5),0,ROUNDDOWN($K$15*Таблица233[[#This Row],[Уп. в коробке]],0)))</f>
        <v/>
      </c>
      <c r="U327" s="91" t="str">
        <f>IF(MOD(Таблица233[[#This Row],[Заказ (упаковок)
↓]],Таблица233[[#This Row],[Кратность заказа, упаковок]])&gt;0,"ошибка - неверное количество в заказе","")</f>
        <v/>
      </c>
    </row>
    <row r="328" spans="1:21" x14ac:dyDescent="0.3">
      <c r="A328" s="75"/>
      <c r="B328" s="76" t="s">
        <v>1272</v>
      </c>
      <c r="C328" s="77" t="s">
        <v>26</v>
      </c>
      <c r="D328" s="78" t="s">
        <v>1232</v>
      </c>
      <c r="E328" s="78" t="s">
        <v>1233</v>
      </c>
      <c r="F328" s="79" t="s">
        <v>1273</v>
      </c>
      <c r="G328" s="80" t="s">
        <v>340</v>
      </c>
      <c r="H328" s="81" t="s">
        <v>1235</v>
      </c>
      <c r="I328" s="81">
        <v>40</v>
      </c>
      <c r="J328" s="82">
        <v>10</v>
      </c>
      <c r="K328" s="167">
        <v>2.61</v>
      </c>
      <c r="L328" s="83" t="s">
        <v>1274</v>
      </c>
      <c r="M328" s="84" t="s">
        <v>1237</v>
      </c>
      <c r="N328" s="85" t="s">
        <v>1238</v>
      </c>
      <c r="O328" s="86" t="s">
        <v>1275</v>
      </c>
      <c r="P328" s="86" t="s">
        <v>61</v>
      </c>
      <c r="Q328" s="87"/>
      <c r="R328" s="88">
        <f t="shared" si="9"/>
        <v>0</v>
      </c>
      <c r="S328" s="89" t="str">
        <f t="shared" si="8"/>
        <v>-</v>
      </c>
      <c r="T328" s="90" t="str">
        <f>IF($K$15=1,"",IF(AND(Таблица233[[#This Row],[Заказ (упаковок)
↓]]=0,$K$15*Таблица233[[#This Row],[Уп. в коробке]]&lt;5),0,ROUNDDOWN($K$15*Таблица233[[#This Row],[Уп. в коробке]],0)))</f>
        <v/>
      </c>
      <c r="U328" s="91" t="str">
        <f>IF(MOD(Таблица233[[#This Row],[Заказ (упаковок)
↓]],Таблица233[[#This Row],[Кратность заказа, упаковок]])&gt;0,"ошибка - неверное количество в заказе","")</f>
        <v/>
      </c>
    </row>
    <row r="329" spans="1:21" x14ac:dyDescent="0.3">
      <c r="A329" s="75"/>
      <c r="B329" s="76" t="s">
        <v>1276</v>
      </c>
      <c r="C329" s="77" t="s">
        <v>26</v>
      </c>
      <c r="D329" s="78" t="s">
        <v>1232</v>
      </c>
      <c r="E329" s="78" t="s">
        <v>1233</v>
      </c>
      <c r="F329" s="79" t="s">
        <v>1277</v>
      </c>
      <c r="G329" s="80" t="s">
        <v>340</v>
      </c>
      <c r="H329" s="81" t="s">
        <v>1235</v>
      </c>
      <c r="I329" s="81">
        <v>40</v>
      </c>
      <c r="J329" s="82">
        <v>10</v>
      </c>
      <c r="K329" s="167">
        <v>2.7199999999999998</v>
      </c>
      <c r="L329" s="83" t="s">
        <v>1278</v>
      </c>
      <c r="M329" s="84" t="s">
        <v>1237</v>
      </c>
      <c r="N329" s="85" t="s">
        <v>1238</v>
      </c>
      <c r="O329" s="86" t="s">
        <v>1279</v>
      </c>
      <c r="P329" s="86" t="s">
        <v>61</v>
      </c>
      <c r="Q329" s="87"/>
      <c r="R329" s="88">
        <f t="shared" si="9"/>
        <v>0</v>
      </c>
      <c r="S329" s="89" t="str">
        <f t="shared" si="8"/>
        <v>-</v>
      </c>
      <c r="T329" s="90" t="str">
        <f>IF($K$15=1,"",IF(AND(Таблица233[[#This Row],[Заказ (упаковок)
↓]]=0,$K$15*Таблица233[[#This Row],[Уп. в коробке]]&lt;5),0,ROUNDDOWN($K$15*Таблица233[[#This Row],[Уп. в коробке]],0)))</f>
        <v/>
      </c>
      <c r="U329" s="91" t="str">
        <f>IF(MOD(Таблица233[[#This Row],[Заказ (упаковок)
↓]],Таблица233[[#This Row],[Кратность заказа, упаковок]])&gt;0,"ошибка - неверное количество в заказе","")</f>
        <v/>
      </c>
    </row>
    <row r="330" spans="1:21" x14ac:dyDescent="0.3">
      <c r="A330" s="75"/>
      <c r="B330" s="76" t="s">
        <v>1280</v>
      </c>
      <c r="C330" s="77" t="s">
        <v>26</v>
      </c>
      <c r="D330" s="78" t="s">
        <v>1232</v>
      </c>
      <c r="E330" s="78" t="s">
        <v>1233</v>
      </c>
      <c r="F330" s="79" t="s">
        <v>1281</v>
      </c>
      <c r="G330" s="80" t="s">
        <v>340</v>
      </c>
      <c r="H330" s="81" t="s">
        <v>1235</v>
      </c>
      <c r="I330" s="81">
        <v>40</v>
      </c>
      <c r="J330" s="82">
        <v>10</v>
      </c>
      <c r="K330" s="167">
        <v>2.61</v>
      </c>
      <c r="L330" s="83" t="s">
        <v>1282</v>
      </c>
      <c r="M330" s="84" t="s">
        <v>1237</v>
      </c>
      <c r="N330" s="85" t="s">
        <v>1238</v>
      </c>
      <c r="O330" s="86" t="s">
        <v>1283</v>
      </c>
      <c r="P330" s="86" t="s">
        <v>61</v>
      </c>
      <c r="Q330" s="87"/>
      <c r="R330" s="88">
        <f t="shared" si="9"/>
        <v>0</v>
      </c>
      <c r="S330" s="89" t="str">
        <f t="shared" si="8"/>
        <v>-</v>
      </c>
      <c r="T330" s="90" t="str">
        <f>IF($K$15=1,"",IF(AND(Таблица233[[#This Row],[Заказ (упаковок)
↓]]=0,$K$15*Таблица233[[#This Row],[Уп. в коробке]]&lt;5),0,ROUNDDOWN($K$15*Таблица233[[#This Row],[Уп. в коробке]],0)))</f>
        <v/>
      </c>
      <c r="U330" s="91" t="str">
        <f>IF(MOD(Таблица233[[#This Row],[Заказ (упаковок)
↓]],Таблица233[[#This Row],[Кратность заказа, упаковок]])&gt;0,"ошибка - неверное количество в заказе","")</f>
        <v/>
      </c>
    </row>
    <row r="331" spans="1:21" x14ac:dyDescent="0.3">
      <c r="A331" s="75"/>
      <c r="B331" s="76" t="s">
        <v>1284</v>
      </c>
      <c r="C331" s="77" t="s">
        <v>26</v>
      </c>
      <c r="D331" s="78" t="s">
        <v>1232</v>
      </c>
      <c r="E331" s="78" t="s">
        <v>1233</v>
      </c>
      <c r="F331" s="79" t="s">
        <v>84</v>
      </c>
      <c r="G331" s="80" t="s">
        <v>340</v>
      </c>
      <c r="H331" s="81" t="s">
        <v>1235</v>
      </c>
      <c r="I331" s="81">
        <v>40</v>
      </c>
      <c r="J331" s="82">
        <v>10</v>
      </c>
      <c r="K331" s="167">
        <v>2.67</v>
      </c>
      <c r="L331" s="83" t="s">
        <v>1285</v>
      </c>
      <c r="M331" s="84" t="s">
        <v>1237</v>
      </c>
      <c r="N331" s="85" t="s">
        <v>1238</v>
      </c>
      <c r="O331" s="86" t="s">
        <v>1286</v>
      </c>
      <c r="P331" s="86" t="s">
        <v>61</v>
      </c>
      <c r="Q331" s="87"/>
      <c r="R331" s="88">
        <f t="shared" si="9"/>
        <v>0</v>
      </c>
      <c r="S331" s="89" t="str">
        <f t="shared" si="8"/>
        <v>-</v>
      </c>
      <c r="T331" s="90" t="str">
        <f>IF($K$15=1,"",IF(AND(Таблица233[[#This Row],[Заказ (упаковок)
↓]]=0,$K$15*Таблица233[[#This Row],[Уп. в коробке]]&lt;5),0,ROUNDDOWN($K$15*Таблица233[[#This Row],[Уп. в коробке]],0)))</f>
        <v/>
      </c>
      <c r="U331" s="91" t="str">
        <f>IF(MOD(Таблица233[[#This Row],[Заказ (упаковок)
↓]],Таблица233[[#This Row],[Кратность заказа, упаковок]])&gt;0,"ошибка - неверное количество в заказе","")</f>
        <v/>
      </c>
    </row>
    <row r="332" spans="1:21" x14ac:dyDescent="0.3">
      <c r="A332" s="75"/>
      <c r="B332" s="76" t="s">
        <v>1287</v>
      </c>
      <c r="C332" s="77" t="s">
        <v>26</v>
      </c>
      <c r="D332" s="78" t="s">
        <v>1288</v>
      </c>
      <c r="E332" s="78" t="s">
        <v>1289</v>
      </c>
      <c r="F332" s="79" t="s">
        <v>1290</v>
      </c>
      <c r="G332" s="80" t="s">
        <v>95</v>
      </c>
      <c r="H332" s="81" t="s">
        <v>754</v>
      </c>
      <c r="I332" s="81">
        <v>40</v>
      </c>
      <c r="J332" s="82">
        <v>10</v>
      </c>
      <c r="K332" s="167">
        <v>2.8299999999999996</v>
      </c>
      <c r="L332" s="83" t="s">
        <v>1291</v>
      </c>
      <c r="M332" s="84" t="s">
        <v>1292</v>
      </c>
      <c r="N332" s="85" t="s">
        <v>1293</v>
      </c>
      <c r="O332" s="86" t="s">
        <v>1294</v>
      </c>
      <c r="P332" s="86" t="s">
        <v>61</v>
      </c>
      <c r="Q332" s="87"/>
      <c r="R332" s="88">
        <f t="shared" si="9"/>
        <v>0</v>
      </c>
      <c r="S332" s="89" t="str">
        <f t="shared" si="8"/>
        <v>-</v>
      </c>
      <c r="T332" s="90" t="str">
        <f>IF($K$15=1,"",IF(AND(Таблица233[[#This Row],[Заказ (упаковок)
↓]]=0,$K$15*Таблица233[[#This Row],[Уп. в коробке]]&lt;5),0,ROUNDDOWN($K$15*Таблица233[[#This Row],[Уп. в коробке]],0)))</f>
        <v/>
      </c>
      <c r="U332" s="91" t="str">
        <f>IF(MOD(Таблица233[[#This Row],[Заказ (упаковок)
↓]],Таблица233[[#This Row],[Кратность заказа, упаковок]])&gt;0,"ошибка - неверное количество в заказе","")</f>
        <v/>
      </c>
    </row>
    <row r="333" spans="1:21" x14ac:dyDescent="0.3">
      <c r="A333" s="75"/>
      <c r="B333" s="76" t="s">
        <v>1295</v>
      </c>
      <c r="C333" s="77" t="s">
        <v>26</v>
      </c>
      <c r="D333" s="78" t="s">
        <v>1288</v>
      </c>
      <c r="E333" s="78" t="s">
        <v>1289</v>
      </c>
      <c r="F333" s="79" t="s">
        <v>1296</v>
      </c>
      <c r="G333" s="80" t="s">
        <v>1297</v>
      </c>
      <c r="H333" s="81" t="s">
        <v>754</v>
      </c>
      <c r="I333" s="81">
        <v>40</v>
      </c>
      <c r="J333" s="82">
        <v>10</v>
      </c>
      <c r="K333" s="167">
        <v>3.0399999999999996</v>
      </c>
      <c r="L333" s="83" t="s">
        <v>1298</v>
      </c>
      <c r="M333" s="84" t="s">
        <v>1292</v>
      </c>
      <c r="N333" s="85" t="s">
        <v>1293</v>
      </c>
      <c r="O333" s="86" t="s">
        <v>1299</v>
      </c>
      <c r="P333" s="86" t="s">
        <v>61</v>
      </c>
      <c r="Q333" s="87"/>
      <c r="R333" s="88">
        <f t="shared" si="9"/>
        <v>0</v>
      </c>
      <c r="S333" s="89" t="str">
        <f t="shared" si="8"/>
        <v>-</v>
      </c>
      <c r="T333" s="90" t="str">
        <f>IF($K$15=1,"",IF(AND(Таблица233[[#This Row],[Заказ (упаковок)
↓]]=0,$K$15*Таблица233[[#This Row],[Уп. в коробке]]&lt;5),0,ROUNDDOWN($K$15*Таблица233[[#This Row],[Уп. в коробке]],0)))</f>
        <v/>
      </c>
      <c r="U333" s="91" t="str">
        <f>IF(MOD(Таблица233[[#This Row],[Заказ (упаковок)
↓]],Таблица233[[#This Row],[Кратность заказа, упаковок]])&gt;0,"ошибка - неверное количество в заказе","")</f>
        <v/>
      </c>
    </row>
    <row r="334" spans="1:21" x14ac:dyDescent="0.3">
      <c r="A334" s="75"/>
      <c r="B334" s="76" t="s">
        <v>1300</v>
      </c>
      <c r="C334" s="77" t="s">
        <v>26</v>
      </c>
      <c r="D334" s="78" t="s">
        <v>1288</v>
      </c>
      <c r="E334" s="78" t="s">
        <v>1289</v>
      </c>
      <c r="F334" s="79" t="s">
        <v>1301</v>
      </c>
      <c r="G334" s="80" t="s">
        <v>1297</v>
      </c>
      <c r="H334" s="81" t="s">
        <v>754</v>
      </c>
      <c r="I334" s="81">
        <v>40</v>
      </c>
      <c r="J334" s="82">
        <v>10</v>
      </c>
      <c r="K334" s="167">
        <v>2.61</v>
      </c>
      <c r="L334" s="83" t="s">
        <v>1302</v>
      </c>
      <c r="M334" s="84" t="s">
        <v>1292</v>
      </c>
      <c r="N334" s="85" t="s">
        <v>1293</v>
      </c>
      <c r="O334" s="86" t="s">
        <v>1303</v>
      </c>
      <c r="P334" s="86" t="s">
        <v>61</v>
      </c>
      <c r="Q334" s="87"/>
      <c r="R334" s="88">
        <f t="shared" si="9"/>
        <v>0</v>
      </c>
      <c r="S334" s="89" t="str">
        <f t="shared" si="8"/>
        <v>-</v>
      </c>
      <c r="T334" s="90" t="str">
        <f>IF($K$15=1,"",IF(AND(Таблица233[[#This Row],[Заказ (упаковок)
↓]]=0,$K$15*Таблица233[[#This Row],[Уп. в коробке]]&lt;5),0,ROUNDDOWN($K$15*Таблица233[[#This Row],[Уп. в коробке]],0)))</f>
        <v/>
      </c>
      <c r="U334" s="91" t="str">
        <f>IF(MOD(Таблица233[[#This Row],[Заказ (упаковок)
↓]],Таблица233[[#This Row],[Кратность заказа, упаковок]])&gt;0,"ошибка - неверное количество в заказе","")</f>
        <v/>
      </c>
    </row>
    <row r="335" spans="1:21" x14ac:dyDescent="0.3">
      <c r="A335" s="75"/>
      <c r="B335" s="76" t="s">
        <v>1304</v>
      </c>
      <c r="C335" s="77" t="s">
        <v>26</v>
      </c>
      <c r="D335" s="78" t="s">
        <v>1288</v>
      </c>
      <c r="E335" s="78" t="s">
        <v>1289</v>
      </c>
      <c r="F335" s="79" t="s">
        <v>1305</v>
      </c>
      <c r="G335" s="80" t="s">
        <v>1297</v>
      </c>
      <c r="H335" s="81" t="s">
        <v>754</v>
      </c>
      <c r="I335" s="81">
        <v>40</v>
      </c>
      <c r="J335" s="82">
        <v>10</v>
      </c>
      <c r="K335" s="167">
        <v>2.61</v>
      </c>
      <c r="L335" s="83" t="s">
        <v>1306</v>
      </c>
      <c r="M335" s="84" t="s">
        <v>1292</v>
      </c>
      <c r="N335" s="85" t="s">
        <v>1293</v>
      </c>
      <c r="O335" s="86" t="s">
        <v>1307</v>
      </c>
      <c r="P335" s="86" t="s">
        <v>61</v>
      </c>
      <c r="Q335" s="87"/>
      <c r="R335" s="88">
        <f t="shared" si="9"/>
        <v>0</v>
      </c>
      <c r="S335" s="89" t="str">
        <f t="shared" si="8"/>
        <v>-</v>
      </c>
      <c r="T335" s="90" t="str">
        <f>IF($K$15=1,"",IF(AND(Таблица233[[#This Row],[Заказ (упаковок)
↓]]=0,$K$15*Таблица233[[#This Row],[Уп. в коробке]]&lt;5),0,ROUNDDOWN($K$15*Таблица233[[#This Row],[Уп. в коробке]],0)))</f>
        <v/>
      </c>
      <c r="U335" s="91" t="str">
        <f>IF(MOD(Таблица233[[#This Row],[Заказ (упаковок)
↓]],Таблица233[[#This Row],[Кратность заказа, упаковок]])&gt;0,"ошибка - неверное количество в заказе","")</f>
        <v/>
      </c>
    </row>
    <row r="336" spans="1:21" x14ac:dyDescent="0.3">
      <c r="A336" s="75"/>
      <c r="B336" s="76" t="s">
        <v>1308</v>
      </c>
      <c r="C336" s="77" t="s">
        <v>26</v>
      </c>
      <c r="D336" s="78" t="s">
        <v>1288</v>
      </c>
      <c r="E336" s="78" t="s">
        <v>1289</v>
      </c>
      <c r="F336" s="79" t="s">
        <v>1309</v>
      </c>
      <c r="G336" s="80" t="s">
        <v>1297</v>
      </c>
      <c r="H336" s="81" t="s">
        <v>754</v>
      </c>
      <c r="I336" s="81">
        <v>40</v>
      </c>
      <c r="J336" s="82">
        <v>10</v>
      </c>
      <c r="K336" s="167">
        <v>2.4</v>
      </c>
      <c r="L336" s="83" t="s">
        <v>1310</v>
      </c>
      <c r="M336" s="84" t="s">
        <v>1292</v>
      </c>
      <c r="N336" s="85" t="s">
        <v>1293</v>
      </c>
      <c r="O336" s="86" t="s">
        <v>1311</v>
      </c>
      <c r="P336" s="86" t="s">
        <v>61</v>
      </c>
      <c r="Q336" s="87"/>
      <c r="R336" s="88">
        <f t="shared" si="9"/>
        <v>0</v>
      </c>
      <c r="S336" s="89" t="str">
        <f t="shared" si="8"/>
        <v>-</v>
      </c>
      <c r="T336" s="90" t="str">
        <f>IF($K$15=1,"",IF(AND(Таблица233[[#This Row],[Заказ (упаковок)
↓]]=0,$K$15*Таблица233[[#This Row],[Уп. в коробке]]&lt;5),0,ROUNDDOWN($K$15*Таблица233[[#This Row],[Уп. в коробке]],0)))</f>
        <v/>
      </c>
      <c r="U336" s="91" t="str">
        <f>IF(MOD(Таблица233[[#This Row],[Заказ (упаковок)
↓]],Таблица233[[#This Row],[Кратность заказа, упаковок]])&gt;0,"ошибка - неверное количество в заказе","")</f>
        <v/>
      </c>
    </row>
    <row r="337" spans="1:21" x14ac:dyDescent="0.3">
      <c r="A337" s="75"/>
      <c r="B337" s="76" t="s">
        <v>1312</v>
      </c>
      <c r="C337" s="77" t="s">
        <v>26</v>
      </c>
      <c r="D337" s="78" t="s">
        <v>1288</v>
      </c>
      <c r="E337" s="78" t="s">
        <v>1289</v>
      </c>
      <c r="F337" s="79" t="s">
        <v>1313</v>
      </c>
      <c r="G337" s="80" t="s">
        <v>1297</v>
      </c>
      <c r="H337" s="81" t="s">
        <v>754</v>
      </c>
      <c r="I337" s="81">
        <v>40</v>
      </c>
      <c r="J337" s="82">
        <v>10</v>
      </c>
      <c r="K337" s="167">
        <v>2.4</v>
      </c>
      <c r="L337" s="83" t="s">
        <v>1314</v>
      </c>
      <c r="M337" s="84" t="s">
        <v>1292</v>
      </c>
      <c r="N337" s="85" t="s">
        <v>1293</v>
      </c>
      <c r="O337" s="86" t="s">
        <v>1315</v>
      </c>
      <c r="P337" s="86" t="s">
        <v>61</v>
      </c>
      <c r="Q337" s="87"/>
      <c r="R337" s="88">
        <f t="shared" si="9"/>
        <v>0</v>
      </c>
      <c r="S337" s="89" t="str">
        <f t="shared" si="8"/>
        <v>-</v>
      </c>
      <c r="T337" s="90" t="str">
        <f>IF($K$15=1,"",IF(AND(Таблица233[[#This Row],[Заказ (упаковок)
↓]]=0,$K$15*Таблица233[[#This Row],[Уп. в коробке]]&lt;5),0,ROUNDDOWN($K$15*Таблица233[[#This Row],[Уп. в коробке]],0)))</f>
        <v/>
      </c>
      <c r="U337" s="91" t="str">
        <f>IF(MOD(Таблица233[[#This Row],[Заказ (упаковок)
↓]],Таблица233[[#This Row],[Кратность заказа, упаковок]])&gt;0,"ошибка - неверное количество в заказе","")</f>
        <v/>
      </c>
    </row>
    <row r="338" spans="1:21" x14ac:dyDescent="0.3">
      <c r="A338" s="75"/>
      <c r="B338" s="76" t="s">
        <v>1316</v>
      </c>
      <c r="C338" s="77" t="s">
        <v>26</v>
      </c>
      <c r="D338" s="78" t="s">
        <v>1288</v>
      </c>
      <c r="E338" s="78" t="s">
        <v>1289</v>
      </c>
      <c r="F338" s="79" t="s">
        <v>1317</v>
      </c>
      <c r="G338" s="80" t="s">
        <v>95</v>
      </c>
      <c r="H338" s="81" t="s">
        <v>1318</v>
      </c>
      <c r="I338" s="81">
        <v>40</v>
      </c>
      <c r="J338" s="82">
        <v>10</v>
      </c>
      <c r="K338" s="167">
        <v>2.8299999999999996</v>
      </c>
      <c r="L338" s="83" t="s">
        <v>1319</v>
      </c>
      <c r="M338" s="84" t="s">
        <v>1292</v>
      </c>
      <c r="N338" s="85" t="s">
        <v>1293</v>
      </c>
      <c r="O338" s="86">
        <v>8719474812102</v>
      </c>
      <c r="P338" s="86" t="s">
        <v>61</v>
      </c>
      <c r="Q338" s="87"/>
      <c r="R338" s="88">
        <f t="shared" si="9"/>
        <v>0</v>
      </c>
      <c r="S338" s="89" t="str">
        <f t="shared" si="8"/>
        <v>-</v>
      </c>
      <c r="T338" s="90" t="str">
        <f>IF($K$15=1,"",IF(AND(Таблица233[[#This Row],[Заказ (упаковок)
↓]]=0,$K$15*Таблица233[[#This Row],[Уп. в коробке]]&lt;5),0,ROUNDDOWN($K$15*Таблица233[[#This Row],[Уп. в коробке]],0)))</f>
        <v/>
      </c>
      <c r="U338" s="91" t="str">
        <f>IF(MOD(Таблица233[[#This Row],[Заказ (упаковок)
↓]],Таблица233[[#This Row],[Кратность заказа, упаковок]])&gt;0,"ошибка - неверное количество в заказе","")</f>
        <v/>
      </c>
    </row>
    <row r="339" spans="1:21" x14ac:dyDescent="0.3">
      <c r="A339" s="75"/>
      <c r="B339" s="76" t="s">
        <v>1320</v>
      </c>
      <c r="C339" s="77" t="s">
        <v>26</v>
      </c>
      <c r="D339" s="78" t="s">
        <v>1288</v>
      </c>
      <c r="E339" s="78" t="s">
        <v>1289</v>
      </c>
      <c r="F339" s="79" t="s">
        <v>1321</v>
      </c>
      <c r="G339" s="80" t="s">
        <v>1297</v>
      </c>
      <c r="H339" s="81" t="s">
        <v>754</v>
      </c>
      <c r="I339" s="81">
        <v>40</v>
      </c>
      <c r="J339" s="82">
        <v>10</v>
      </c>
      <c r="K339" s="167">
        <v>2.61</v>
      </c>
      <c r="L339" s="83" t="s">
        <v>1322</v>
      </c>
      <c r="M339" s="84" t="s">
        <v>1292</v>
      </c>
      <c r="N339" s="85" t="s">
        <v>1293</v>
      </c>
      <c r="O339" s="86" t="s">
        <v>1323</v>
      </c>
      <c r="P339" s="86" t="s">
        <v>61</v>
      </c>
      <c r="Q339" s="87"/>
      <c r="R339" s="88">
        <f t="shared" si="9"/>
        <v>0</v>
      </c>
      <c r="S339" s="89" t="str">
        <f t="shared" si="8"/>
        <v>-</v>
      </c>
      <c r="T339" s="90" t="str">
        <f>IF($K$15=1,"",IF(AND(Таблица233[[#This Row],[Заказ (упаковок)
↓]]=0,$K$15*Таблица233[[#This Row],[Уп. в коробке]]&lt;5),0,ROUNDDOWN($K$15*Таблица233[[#This Row],[Уп. в коробке]],0)))</f>
        <v/>
      </c>
      <c r="U339" s="91" t="str">
        <f>IF(MOD(Таблица233[[#This Row],[Заказ (упаковок)
↓]],Таблица233[[#This Row],[Кратность заказа, упаковок]])&gt;0,"ошибка - неверное количество в заказе","")</f>
        <v/>
      </c>
    </row>
    <row r="340" spans="1:21" x14ac:dyDescent="0.3">
      <c r="A340" s="75"/>
      <c r="B340" s="76" t="s">
        <v>1324</v>
      </c>
      <c r="C340" s="77" t="s">
        <v>26</v>
      </c>
      <c r="D340" s="78" t="s">
        <v>1288</v>
      </c>
      <c r="E340" s="78" t="s">
        <v>1289</v>
      </c>
      <c r="F340" s="79" t="s">
        <v>1325</v>
      </c>
      <c r="G340" s="80" t="s">
        <v>1297</v>
      </c>
      <c r="H340" s="81" t="s">
        <v>754</v>
      </c>
      <c r="I340" s="81">
        <v>40</v>
      </c>
      <c r="J340" s="82">
        <v>10</v>
      </c>
      <c r="K340" s="167">
        <v>2.4</v>
      </c>
      <c r="L340" s="83" t="s">
        <v>1326</v>
      </c>
      <c r="M340" s="84" t="s">
        <v>1292</v>
      </c>
      <c r="N340" s="85" t="s">
        <v>1293</v>
      </c>
      <c r="O340" s="86" t="s">
        <v>1327</v>
      </c>
      <c r="P340" s="86" t="s">
        <v>61</v>
      </c>
      <c r="Q340" s="87"/>
      <c r="R340" s="88">
        <f t="shared" si="9"/>
        <v>0</v>
      </c>
      <c r="S340" s="89" t="str">
        <f t="shared" si="8"/>
        <v>-</v>
      </c>
      <c r="T340" s="90" t="str">
        <f>IF($K$15=1,"",IF(AND(Таблица233[[#This Row],[Заказ (упаковок)
↓]]=0,$K$15*Таблица233[[#This Row],[Уп. в коробке]]&lt;5),0,ROUNDDOWN($K$15*Таблица233[[#This Row],[Уп. в коробке]],0)))</f>
        <v/>
      </c>
      <c r="U340" s="91" t="str">
        <f>IF(MOD(Таблица233[[#This Row],[Заказ (упаковок)
↓]],Таблица233[[#This Row],[Кратность заказа, упаковок]])&gt;0,"ошибка - неверное количество в заказе","")</f>
        <v/>
      </c>
    </row>
    <row r="341" spans="1:21" x14ac:dyDescent="0.3">
      <c r="A341" s="75"/>
      <c r="B341" s="76" t="s">
        <v>1328</v>
      </c>
      <c r="C341" s="77" t="s">
        <v>26</v>
      </c>
      <c r="D341" s="78" t="s">
        <v>1288</v>
      </c>
      <c r="E341" s="78" t="s">
        <v>1289</v>
      </c>
      <c r="F341" s="79" t="s">
        <v>1329</v>
      </c>
      <c r="G341" s="80" t="s">
        <v>95</v>
      </c>
      <c r="H341" s="81" t="s">
        <v>796</v>
      </c>
      <c r="I341" s="81">
        <v>40</v>
      </c>
      <c r="J341" s="82">
        <v>10</v>
      </c>
      <c r="K341" s="167">
        <v>2.2899999999999996</v>
      </c>
      <c r="L341" s="83" t="s">
        <v>1330</v>
      </c>
      <c r="M341" s="84" t="s">
        <v>1292</v>
      </c>
      <c r="N341" s="85" t="s">
        <v>1293</v>
      </c>
      <c r="O341" s="86" t="s">
        <v>1331</v>
      </c>
      <c r="P341" s="86" t="s">
        <v>61</v>
      </c>
      <c r="Q341" s="87"/>
      <c r="R341" s="88">
        <f t="shared" si="9"/>
        <v>0</v>
      </c>
      <c r="S341" s="89" t="str">
        <f t="shared" si="8"/>
        <v>-</v>
      </c>
      <c r="T341" s="90" t="str">
        <f>IF($K$15=1,"",IF(AND(Таблица233[[#This Row],[Заказ (упаковок)
↓]]=0,$K$15*Таблица233[[#This Row],[Уп. в коробке]]&lt;5),0,ROUNDDOWN($K$15*Таблица233[[#This Row],[Уп. в коробке]],0)))</f>
        <v/>
      </c>
      <c r="U341" s="91" t="str">
        <f>IF(MOD(Таблица233[[#This Row],[Заказ (упаковок)
↓]],Таблица233[[#This Row],[Кратность заказа, упаковок]])&gt;0,"ошибка - неверное количество в заказе","")</f>
        <v/>
      </c>
    </row>
    <row r="342" spans="1:21" x14ac:dyDescent="0.3">
      <c r="A342" s="75"/>
      <c r="B342" s="76" t="s">
        <v>1332</v>
      </c>
      <c r="C342" s="77" t="s">
        <v>26</v>
      </c>
      <c r="D342" s="78" t="s">
        <v>1288</v>
      </c>
      <c r="E342" s="78" t="s">
        <v>1289</v>
      </c>
      <c r="F342" s="79" t="s">
        <v>1333</v>
      </c>
      <c r="G342" s="80" t="s">
        <v>1297</v>
      </c>
      <c r="H342" s="81" t="s">
        <v>754</v>
      </c>
      <c r="I342" s="81">
        <v>40</v>
      </c>
      <c r="J342" s="82">
        <v>10</v>
      </c>
      <c r="K342" s="167">
        <v>2.8299999999999996</v>
      </c>
      <c r="L342" s="83" t="s">
        <v>1334</v>
      </c>
      <c r="M342" s="84" t="s">
        <v>1292</v>
      </c>
      <c r="N342" s="85" t="s">
        <v>1293</v>
      </c>
      <c r="O342" s="86" t="s">
        <v>1335</v>
      </c>
      <c r="P342" s="86" t="s">
        <v>61</v>
      </c>
      <c r="Q342" s="87"/>
      <c r="R342" s="88">
        <f t="shared" si="9"/>
        <v>0</v>
      </c>
      <c r="S342" s="89" t="str">
        <f t="shared" si="8"/>
        <v>-</v>
      </c>
      <c r="T342" s="90" t="str">
        <f>IF($K$15=1,"",IF(AND(Таблица233[[#This Row],[Заказ (упаковок)
↓]]=0,$K$15*Таблица233[[#This Row],[Уп. в коробке]]&lt;5),0,ROUNDDOWN($K$15*Таблица233[[#This Row],[Уп. в коробке]],0)))</f>
        <v/>
      </c>
      <c r="U342" s="91" t="str">
        <f>IF(MOD(Таблица233[[#This Row],[Заказ (упаковок)
↓]],Таблица233[[#This Row],[Кратность заказа, упаковок]])&gt;0,"ошибка - неверное количество в заказе","")</f>
        <v/>
      </c>
    </row>
    <row r="343" spans="1:21" x14ac:dyDescent="0.3">
      <c r="A343" s="75"/>
      <c r="B343" s="76" t="s">
        <v>1336</v>
      </c>
      <c r="C343" s="77" t="s">
        <v>26</v>
      </c>
      <c r="D343" s="78" t="s">
        <v>1288</v>
      </c>
      <c r="E343" s="78" t="s">
        <v>1289</v>
      </c>
      <c r="F343" s="79" t="s">
        <v>1337</v>
      </c>
      <c r="G343" s="80" t="s">
        <v>1297</v>
      </c>
      <c r="H343" s="81" t="s">
        <v>1318</v>
      </c>
      <c r="I343" s="81">
        <v>40</v>
      </c>
      <c r="J343" s="82">
        <v>10</v>
      </c>
      <c r="K343" s="167">
        <v>2.61</v>
      </c>
      <c r="L343" s="83" t="s">
        <v>1338</v>
      </c>
      <c r="M343" s="84" t="s">
        <v>1292</v>
      </c>
      <c r="N343" s="85" t="s">
        <v>1293</v>
      </c>
      <c r="O343" s="86">
        <v>8719474812096</v>
      </c>
      <c r="P343" s="86" t="s">
        <v>61</v>
      </c>
      <c r="Q343" s="87"/>
      <c r="R343" s="88">
        <f t="shared" si="9"/>
        <v>0</v>
      </c>
      <c r="S343" s="89" t="str">
        <f t="shared" si="8"/>
        <v>-</v>
      </c>
      <c r="T343" s="90" t="str">
        <f>IF($K$15=1,"",IF(AND(Таблица233[[#This Row],[Заказ (упаковок)
↓]]=0,$K$15*Таблица233[[#This Row],[Уп. в коробке]]&lt;5),0,ROUNDDOWN($K$15*Таблица233[[#This Row],[Уп. в коробке]],0)))</f>
        <v/>
      </c>
      <c r="U343" s="91" t="str">
        <f>IF(MOD(Таблица233[[#This Row],[Заказ (упаковок)
↓]],Таблица233[[#This Row],[Кратность заказа, упаковок]])&gt;0,"ошибка - неверное количество в заказе","")</f>
        <v/>
      </c>
    </row>
    <row r="344" spans="1:21" x14ac:dyDescent="0.3">
      <c r="A344" s="75"/>
      <c r="B344" s="76" t="s">
        <v>1339</v>
      </c>
      <c r="C344" s="77" t="s">
        <v>26</v>
      </c>
      <c r="D344" s="78" t="s">
        <v>1288</v>
      </c>
      <c r="E344" s="78" t="s">
        <v>1289</v>
      </c>
      <c r="F344" s="79" t="s">
        <v>1340</v>
      </c>
      <c r="G344" s="80" t="s">
        <v>824</v>
      </c>
      <c r="H344" s="81" t="s">
        <v>754</v>
      </c>
      <c r="I344" s="81">
        <v>40</v>
      </c>
      <c r="J344" s="82">
        <v>10</v>
      </c>
      <c r="K344" s="167">
        <v>2.61</v>
      </c>
      <c r="L344" s="83" t="s">
        <v>1341</v>
      </c>
      <c r="M344" s="84" t="s">
        <v>1292</v>
      </c>
      <c r="N344" s="85" t="s">
        <v>1293</v>
      </c>
      <c r="O344" s="86" t="s">
        <v>1342</v>
      </c>
      <c r="P344" s="86" t="s">
        <v>61</v>
      </c>
      <c r="Q344" s="87"/>
      <c r="R344" s="88">
        <f t="shared" si="9"/>
        <v>0</v>
      </c>
      <c r="S344" s="89" t="str">
        <f t="shared" si="8"/>
        <v>-</v>
      </c>
      <c r="T344" s="90" t="str">
        <f>IF($K$15=1,"",IF(AND(Таблица233[[#This Row],[Заказ (упаковок)
↓]]=0,$K$15*Таблица233[[#This Row],[Уп. в коробке]]&lt;5),0,ROUNDDOWN($K$15*Таблица233[[#This Row],[Уп. в коробке]],0)))</f>
        <v/>
      </c>
      <c r="U344" s="91" t="str">
        <f>IF(MOD(Таблица233[[#This Row],[Заказ (упаковок)
↓]],Таблица233[[#This Row],[Кратность заказа, упаковок]])&gt;0,"ошибка - неверное количество в заказе","")</f>
        <v/>
      </c>
    </row>
    <row r="345" spans="1:21" x14ac:dyDescent="0.3">
      <c r="A345" s="75"/>
      <c r="B345" s="76" t="s">
        <v>1343</v>
      </c>
      <c r="C345" s="77" t="s">
        <v>26</v>
      </c>
      <c r="D345" s="78" t="s">
        <v>1288</v>
      </c>
      <c r="E345" s="78" t="s">
        <v>1289</v>
      </c>
      <c r="F345" s="79" t="s">
        <v>84</v>
      </c>
      <c r="G345" s="80" t="s">
        <v>1297</v>
      </c>
      <c r="H345" s="81" t="s">
        <v>754</v>
      </c>
      <c r="I345" s="81">
        <v>40</v>
      </c>
      <c r="J345" s="82">
        <v>10</v>
      </c>
      <c r="K345" s="167">
        <v>2.61</v>
      </c>
      <c r="L345" s="83" t="s">
        <v>1344</v>
      </c>
      <c r="M345" s="84" t="s">
        <v>1292</v>
      </c>
      <c r="N345" s="85" t="s">
        <v>1293</v>
      </c>
      <c r="O345" s="86" t="s">
        <v>1345</v>
      </c>
      <c r="P345" s="86" t="s">
        <v>61</v>
      </c>
      <c r="Q345" s="87"/>
      <c r="R345" s="88">
        <f t="shared" si="9"/>
        <v>0</v>
      </c>
      <c r="S345" s="89" t="str">
        <f t="shared" si="8"/>
        <v>-</v>
      </c>
      <c r="T345" s="90" t="str">
        <f>IF($K$15=1,"",IF(AND(Таблица233[[#This Row],[Заказ (упаковок)
↓]]=0,$K$15*Таблица233[[#This Row],[Уп. в коробке]]&lt;5),0,ROUNDDOWN($K$15*Таблица233[[#This Row],[Уп. в коробке]],0)))</f>
        <v/>
      </c>
      <c r="U345" s="91" t="str">
        <f>IF(MOD(Таблица233[[#This Row],[Заказ (упаковок)
↓]],Таблица233[[#This Row],[Кратность заказа, упаковок]])&gt;0,"ошибка - неверное количество в заказе","")</f>
        <v/>
      </c>
    </row>
    <row r="346" spans="1:21" x14ac:dyDescent="0.3">
      <c r="A346" s="75"/>
      <c r="B346" s="76" t="s">
        <v>1346</v>
      </c>
      <c r="C346" s="77" t="s">
        <v>26</v>
      </c>
      <c r="D346" s="78" t="s">
        <v>1288</v>
      </c>
      <c r="E346" s="78" t="s">
        <v>1347</v>
      </c>
      <c r="F346" s="79" t="s">
        <v>1348</v>
      </c>
      <c r="G346" s="80" t="s">
        <v>95</v>
      </c>
      <c r="H346" s="81" t="s">
        <v>796</v>
      </c>
      <c r="I346" s="81">
        <v>40</v>
      </c>
      <c r="J346" s="82">
        <v>10</v>
      </c>
      <c r="K346" s="167">
        <v>2.5099999999999998</v>
      </c>
      <c r="L346" s="83" t="s">
        <v>1349</v>
      </c>
      <c r="M346" s="84" t="s">
        <v>1292</v>
      </c>
      <c r="N346" s="85" t="s">
        <v>1350</v>
      </c>
      <c r="O346" s="86" t="s">
        <v>1351</v>
      </c>
      <c r="P346" s="86" t="s">
        <v>61</v>
      </c>
      <c r="Q346" s="87"/>
      <c r="R346" s="88">
        <f t="shared" si="9"/>
        <v>0</v>
      </c>
      <c r="S346" s="89" t="str">
        <f t="shared" si="8"/>
        <v>-</v>
      </c>
      <c r="T346" s="90" t="str">
        <f>IF($K$15=1,"",IF(AND(Таблица233[[#This Row],[Заказ (упаковок)
↓]]=0,$K$15*Таблица233[[#This Row],[Уп. в коробке]]&lt;5),0,ROUNDDOWN($K$15*Таблица233[[#This Row],[Уп. в коробке]],0)))</f>
        <v/>
      </c>
      <c r="U346" s="91" t="str">
        <f>IF(MOD(Таблица233[[#This Row],[Заказ (упаковок)
↓]],Таблица233[[#This Row],[Кратность заказа, упаковок]])&gt;0,"ошибка - неверное количество в заказе","")</f>
        <v/>
      </c>
    </row>
    <row r="347" spans="1:21" x14ac:dyDescent="0.3">
      <c r="A347" s="75"/>
      <c r="B347" s="76" t="s">
        <v>1352</v>
      </c>
      <c r="C347" s="77" t="s">
        <v>26</v>
      </c>
      <c r="D347" s="78" t="s">
        <v>1288</v>
      </c>
      <c r="E347" s="78" t="s">
        <v>1347</v>
      </c>
      <c r="F347" s="79" t="s">
        <v>1353</v>
      </c>
      <c r="G347" s="80" t="s">
        <v>95</v>
      </c>
      <c r="H347" s="81" t="s">
        <v>796</v>
      </c>
      <c r="I347" s="81">
        <v>40</v>
      </c>
      <c r="J347" s="82">
        <v>10</v>
      </c>
      <c r="K347" s="167">
        <v>2.5099999999999998</v>
      </c>
      <c r="L347" s="83" t="s">
        <v>1354</v>
      </c>
      <c r="M347" s="84" t="s">
        <v>1292</v>
      </c>
      <c r="N347" s="85" t="s">
        <v>1350</v>
      </c>
      <c r="O347" s="86" t="s">
        <v>1355</v>
      </c>
      <c r="P347" s="86" t="s">
        <v>61</v>
      </c>
      <c r="Q347" s="87"/>
      <c r="R347" s="88">
        <f t="shared" si="9"/>
        <v>0</v>
      </c>
      <c r="S347" s="89" t="str">
        <f t="shared" ref="S347:S410" si="10">IF(Q347/I347=0,"-",Q347/I347)</f>
        <v>-</v>
      </c>
      <c r="T347" s="90" t="str">
        <f>IF($K$15=1,"",IF(AND(Таблица233[[#This Row],[Заказ (упаковок)
↓]]=0,$K$15*Таблица233[[#This Row],[Уп. в коробке]]&lt;5),0,ROUNDDOWN($K$15*Таблица233[[#This Row],[Уп. в коробке]],0)))</f>
        <v/>
      </c>
      <c r="U347" s="91" t="str">
        <f>IF(MOD(Таблица233[[#This Row],[Заказ (упаковок)
↓]],Таблица233[[#This Row],[Кратность заказа, упаковок]])&gt;0,"ошибка - неверное количество в заказе","")</f>
        <v/>
      </c>
    </row>
    <row r="348" spans="1:21" x14ac:dyDescent="0.3">
      <c r="A348" s="75"/>
      <c r="B348" s="76" t="s">
        <v>1356</v>
      </c>
      <c r="C348" s="77" t="s">
        <v>26</v>
      </c>
      <c r="D348" s="78" t="s">
        <v>1288</v>
      </c>
      <c r="E348" s="78" t="s">
        <v>1347</v>
      </c>
      <c r="F348" s="79" t="s">
        <v>1357</v>
      </c>
      <c r="G348" s="80" t="s">
        <v>95</v>
      </c>
      <c r="H348" s="81" t="s">
        <v>796</v>
      </c>
      <c r="I348" s="81">
        <v>40</v>
      </c>
      <c r="J348" s="82">
        <v>10</v>
      </c>
      <c r="K348" s="167">
        <v>2.5099999999999998</v>
      </c>
      <c r="L348" s="83" t="s">
        <v>1358</v>
      </c>
      <c r="M348" s="84" t="s">
        <v>1292</v>
      </c>
      <c r="N348" s="85" t="s">
        <v>1350</v>
      </c>
      <c r="O348" s="86" t="s">
        <v>1359</v>
      </c>
      <c r="P348" s="86" t="s">
        <v>61</v>
      </c>
      <c r="Q348" s="87"/>
      <c r="R348" s="88">
        <f t="shared" ref="R348:R411" si="11">K348*Q348</f>
        <v>0</v>
      </c>
      <c r="S348" s="89" t="str">
        <f t="shared" si="10"/>
        <v>-</v>
      </c>
      <c r="T348" s="90" t="str">
        <f>IF($K$15=1,"",IF(AND(Таблица233[[#This Row],[Заказ (упаковок)
↓]]=0,$K$15*Таблица233[[#This Row],[Уп. в коробке]]&lt;5),0,ROUNDDOWN($K$15*Таблица233[[#This Row],[Уп. в коробке]],0)))</f>
        <v/>
      </c>
      <c r="U348" s="91" t="str">
        <f>IF(MOD(Таблица233[[#This Row],[Заказ (упаковок)
↓]],Таблица233[[#This Row],[Кратность заказа, упаковок]])&gt;0,"ошибка - неверное количество в заказе","")</f>
        <v/>
      </c>
    </row>
    <row r="349" spans="1:21" x14ac:dyDescent="0.3">
      <c r="A349" s="75"/>
      <c r="B349" s="76" t="s">
        <v>1360</v>
      </c>
      <c r="C349" s="77" t="s">
        <v>26</v>
      </c>
      <c r="D349" s="78" t="s">
        <v>1288</v>
      </c>
      <c r="E349" s="78" t="s">
        <v>1347</v>
      </c>
      <c r="F349" s="79" t="s">
        <v>1361</v>
      </c>
      <c r="G349" s="80" t="s">
        <v>95</v>
      </c>
      <c r="H349" s="81" t="s">
        <v>796</v>
      </c>
      <c r="I349" s="81">
        <v>40</v>
      </c>
      <c r="J349" s="82">
        <v>10</v>
      </c>
      <c r="K349" s="167">
        <v>2.5099999999999998</v>
      </c>
      <c r="L349" s="83" t="s">
        <v>1362</v>
      </c>
      <c r="M349" s="84" t="s">
        <v>1292</v>
      </c>
      <c r="N349" s="85" t="s">
        <v>1350</v>
      </c>
      <c r="O349" s="86" t="s">
        <v>1363</v>
      </c>
      <c r="P349" s="86" t="s">
        <v>61</v>
      </c>
      <c r="Q349" s="87"/>
      <c r="R349" s="88">
        <f t="shared" si="11"/>
        <v>0</v>
      </c>
      <c r="S349" s="89" t="str">
        <f t="shared" si="10"/>
        <v>-</v>
      </c>
      <c r="T349" s="90" t="str">
        <f>IF($K$15=1,"",IF(AND(Таблица233[[#This Row],[Заказ (упаковок)
↓]]=0,$K$15*Таблица233[[#This Row],[Уп. в коробке]]&lt;5),0,ROUNDDOWN($K$15*Таблица233[[#This Row],[Уп. в коробке]],0)))</f>
        <v/>
      </c>
      <c r="U349" s="91" t="str">
        <f>IF(MOD(Таблица233[[#This Row],[Заказ (упаковок)
↓]],Таблица233[[#This Row],[Кратность заказа, упаковок]])&gt;0,"ошибка - неверное количество в заказе","")</f>
        <v/>
      </c>
    </row>
    <row r="350" spans="1:21" x14ac:dyDescent="0.3">
      <c r="A350" s="75"/>
      <c r="B350" s="76" t="s">
        <v>1364</v>
      </c>
      <c r="C350" s="77" t="s">
        <v>26</v>
      </c>
      <c r="D350" s="78" t="s">
        <v>1288</v>
      </c>
      <c r="E350" s="78" t="s">
        <v>1347</v>
      </c>
      <c r="F350" s="79" t="s">
        <v>1365</v>
      </c>
      <c r="G350" s="80" t="s">
        <v>95</v>
      </c>
      <c r="H350" s="81" t="s">
        <v>796</v>
      </c>
      <c r="I350" s="81">
        <v>40</v>
      </c>
      <c r="J350" s="82">
        <v>10</v>
      </c>
      <c r="K350" s="167">
        <v>2.5099999999999998</v>
      </c>
      <c r="L350" s="83" t="s">
        <v>1366</v>
      </c>
      <c r="M350" s="84" t="s">
        <v>1292</v>
      </c>
      <c r="N350" s="85" t="s">
        <v>1350</v>
      </c>
      <c r="O350" s="86" t="s">
        <v>1367</v>
      </c>
      <c r="P350" s="86" t="s">
        <v>61</v>
      </c>
      <c r="Q350" s="87"/>
      <c r="R350" s="88">
        <f t="shared" si="11"/>
        <v>0</v>
      </c>
      <c r="S350" s="89" t="str">
        <f t="shared" si="10"/>
        <v>-</v>
      </c>
      <c r="T350" s="90" t="str">
        <f>IF($K$15=1,"",IF(AND(Таблица233[[#This Row],[Заказ (упаковок)
↓]]=0,$K$15*Таблица233[[#This Row],[Уп. в коробке]]&lt;5),0,ROUNDDOWN($K$15*Таблица233[[#This Row],[Уп. в коробке]],0)))</f>
        <v/>
      </c>
      <c r="U350" s="91" t="str">
        <f>IF(MOD(Таблица233[[#This Row],[Заказ (упаковок)
↓]],Таблица233[[#This Row],[Кратность заказа, упаковок]])&gt;0,"ошибка - неверное количество в заказе","")</f>
        <v/>
      </c>
    </row>
    <row r="351" spans="1:21" x14ac:dyDescent="0.3">
      <c r="A351" s="75"/>
      <c r="B351" s="76" t="s">
        <v>1368</v>
      </c>
      <c r="C351" s="77" t="s">
        <v>26</v>
      </c>
      <c r="D351" s="78" t="s">
        <v>1288</v>
      </c>
      <c r="E351" s="78" t="s">
        <v>1347</v>
      </c>
      <c r="F351" s="79" t="s">
        <v>1369</v>
      </c>
      <c r="G351" s="80" t="s">
        <v>95</v>
      </c>
      <c r="H351" s="81" t="s">
        <v>796</v>
      </c>
      <c r="I351" s="81">
        <v>40</v>
      </c>
      <c r="J351" s="82">
        <v>10</v>
      </c>
      <c r="K351" s="167">
        <v>2.61</v>
      </c>
      <c r="L351" s="83" t="s">
        <v>1370</v>
      </c>
      <c r="M351" s="84" t="s">
        <v>1292</v>
      </c>
      <c r="N351" s="85" t="s">
        <v>1350</v>
      </c>
      <c r="O351" s="86">
        <v>8719497266623</v>
      </c>
      <c r="P351" s="86" t="s">
        <v>61</v>
      </c>
      <c r="Q351" s="87"/>
      <c r="R351" s="88">
        <f t="shared" si="11"/>
        <v>0</v>
      </c>
      <c r="S351" s="89" t="str">
        <f t="shared" si="10"/>
        <v>-</v>
      </c>
      <c r="T351" s="90" t="str">
        <f>IF($K$15=1,"",IF(AND(Таблица233[[#This Row],[Заказ (упаковок)
↓]]=0,$K$15*Таблица233[[#This Row],[Уп. в коробке]]&lt;5),0,ROUNDDOWN($K$15*Таблица233[[#This Row],[Уп. в коробке]],0)))</f>
        <v/>
      </c>
      <c r="U351" s="91" t="str">
        <f>IF(MOD(Таблица233[[#This Row],[Заказ (упаковок)
↓]],Таблица233[[#This Row],[Кратность заказа, упаковок]])&gt;0,"ошибка - неверное количество в заказе","")</f>
        <v/>
      </c>
    </row>
    <row r="352" spans="1:21" x14ac:dyDescent="0.3">
      <c r="A352" s="75"/>
      <c r="B352" s="76" t="s">
        <v>1371</v>
      </c>
      <c r="C352" s="77" t="s">
        <v>26</v>
      </c>
      <c r="D352" s="78" t="s">
        <v>1288</v>
      </c>
      <c r="E352" s="78" t="s">
        <v>1347</v>
      </c>
      <c r="F352" s="79" t="s">
        <v>84</v>
      </c>
      <c r="G352" s="80" t="s">
        <v>95</v>
      </c>
      <c r="H352" s="81" t="s">
        <v>796</v>
      </c>
      <c r="I352" s="81">
        <v>40</v>
      </c>
      <c r="J352" s="82">
        <v>10</v>
      </c>
      <c r="K352" s="167">
        <v>2.5099999999999998</v>
      </c>
      <c r="L352" s="83" t="s">
        <v>1372</v>
      </c>
      <c r="M352" s="84" t="s">
        <v>1292</v>
      </c>
      <c r="N352" s="85" t="s">
        <v>1350</v>
      </c>
      <c r="O352" s="86" t="s">
        <v>1373</v>
      </c>
      <c r="P352" s="86" t="s">
        <v>61</v>
      </c>
      <c r="Q352" s="87"/>
      <c r="R352" s="88">
        <f t="shared" si="11"/>
        <v>0</v>
      </c>
      <c r="S352" s="89" t="str">
        <f t="shared" si="10"/>
        <v>-</v>
      </c>
      <c r="T352" s="90" t="str">
        <f>IF($K$15=1,"",IF(AND(Таблица233[[#This Row],[Заказ (упаковок)
↓]]=0,$K$15*Таблица233[[#This Row],[Уп. в коробке]]&lt;5),0,ROUNDDOWN($K$15*Таблица233[[#This Row],[Уп. в коробке]],0)))</f>
        <v/>
      </c>
      <c r="U352" s="91" t="str">
        <f>IF(MOD(Таблица233[[#This Row],[Заказ (упаковок)
↓]],Таблица233[[#This Row],[Кратность заказа, упаковок]])&gt;0,"ошибка - неверное количество в заказе","")</f>
        <v/>
      </c>
    </row>
    <row r="353" spans="1:21" x14ac:dyDescent="0.3">
      <c r="A353" s="75"/>
      <c r="B353" s="76" t="s">
        <v>1374</v>
      </c>
      <c r="C353" s="77" t="s">
        <v>26</v>
      </c>
      <c r="D353" s="78" t="s">
        <v>1375</v>
      </c>
      <c r="E353" s="78" t="s">
        <v>1376</v>
      </c>
      <c r="F353" s="79"/>
      <c r="G353" s="80" t="s">
        <v>340</v>
      </c>
      <c r="H353" s="81" t="s">
        <v>1047</v>
      </c>
      <c r="I353" s="81">
        <v>40</v>
      </c>
      <c r="J353" s="82">
        <v>10</v>
      </c>
      <c r="K353" s="167">
        <v>2.61</v>
      </c>
      <c r="L353" s="83" t="s">
        <v>1377</v>
      </c>
      <c r="M353" s="84" t="s">
        <v>1378</v>
      </c>
      <c r="N353" s="85" t="s">
        <v>1379</v>
      </c>
      <c r="O353" s="86">
        <v>8719474812133</v>
      </c>
      <c r="P353" s="86" t="s">
        <v>61</v>
      </c>
      <c r="Q353" s="87"/>
      <c r="R353" s="88">
        <f t="shared" si="11"/>
        <v>0</v>
      </c>
      <c r="S353" s="89" t="str">
        <f t="shared" si="10"/>
        <v>-</v>
      </c>
      <c r="T353" s="90" t="str">
        <f>IF($K$15=1,"",IF(AND(Таблица233[[#This Row],[Заказ (упаковок)
↓]]=0,$K$15*Таблица233[[#This Row],[Уп. в коробке]]&lt;5),0,ROUNDDOWN($K$15*Таблица233[[#This Row],[Уп. в коробке]],0)))</f>
        <v/>
      </c>
      <c r="U353" s="91" t="str">
        <f>IF(MOD(Таблица233[[#This Row],[Заказ (упаковок)
↓]],Таблица233[[#This Row],[Кратность заказа, упаковок]])&gt;0,"ошибка - неверное количество в заказе","")</f>
        <v/>
      </c>
    </row>
    <row r="354" spans="1:21" x14ac:dyDescent="0.3">
      <c r="A354" s="75"/>
      <c r="B354" s="76" t="s">
        <v>1380</v>
      </c>
      <c r="C354" s="77" t="s">
        <v>26</v>
      </c>
      <c r="D354" s="78" t="s">
        <v>1375</v>
      </c>
      <c r="E354" s="78"/>
      <c r="F354" s="79" t="s">
        <v>1381</v>
      </c>
      <c r="G354" s="80" t="s">
        <v>340</v>
      </c>
      <c r="H354" s="81" t="s">
        <v>57</v>
      </c>
      <c r="I354" s="81">
        <v>40</v>
      </c>
      <c r="J354" s="82">
        <v>10</v>
      </c>
      <c r="K354" s="167">
        <v>2.4</v>
      </c>
      <c r="L354" s="83" t="s">
        <v>1382</v>
      </c>
      <c r="M354" s="84" t="s">
        <v>1378</v>
      </c>
      <c r="N354" s="85"/>
      <c r="O354" s="86">
        <v>8720143932465</v>
      </c>
      <c r="P354" s="86" t="s">
        <v>61</v>
      </c>
      <c r="Q354" s="87"/>
      <c r="R354" s="88">
        <f t="shared" si="11"/>
        <v>0</v>
      </c>
      <c r="S354" s="89" t="str">
        <f t="shared" si="10"/>
        <v>-</v>
      </c>
      <c r="T354" s="90" t="str">
        <f>IF($K$15=1,"",IF(AND(Таблица233[[#This Row],[Заказ (упаковок)
↓]]=0,$K$15*Таблица233[[#This Row],[Уп. в коробке]]&lt;5),0,ROUNDDOWN($K$15*Таблица233[[#This Row],[Уп. в коробке]],0)))</f>
        <v/>
      </c>
      <c r="U354" s="91" t="str">
        <f>IF(MOD(Таблица233[[#This Row],[Заказ (упаковок)
↓]],Таблица233[[#This Row],[Кратность заказа, упаковок]])&gt;0,"ошибка - неверное количество в заказе","")</f>
        <v/>
      </c>
    </row>
    <row r="355" spans="1:21" x14ac:dyDescent="0.3">
      <c r="A355" s="75"/>
      <c r="B355" s="76" t="s">
        <v>1383</v>
      </c>
      <c r="C355" s="77" t="s">
        <v>26</v>
      </c>
      <c r="D355" s="78" t="s">
        <v>1375</v>
      </c>
      <c r="E355" s="78" t="s">
        <v>1384</v>
      </c>
      <c r="F355" s="79"/>
      <c r="G355" s="80" t="s">
        <v>824</v>
      </c>
      <c r="H355" s="81" t="s">
        <v>779</v>
      </c>
      <c r="I355" s="81">
        <v>40</v>
      </c>
      <c r="J355" s="82">
        <v>10</v>
      </c>
      <c r="K355" s="167">
        <v>2.4499999999999997</v>
      </c>
      <c r="L355" s="83" t="s">
        <v>1385</v>
      </c>
      <c r="M355" s="84" t="s">
        <v>1378</v>
      </c>
      <c r="N355" s="85" t="s">
        <v>1386</v>
      </c>
      <c r="O355" s="86">
        <v>8719274543138</v>
      </c>
      <c r="P355" s="86" t="s">
        <v>61</v>
      </c>
      <c r="Q355" s="87"/>
      <c r="R355" s="88">
        <f t="shared" si="11"/>
        <v>0</v>
      </c>
      <c r="S355" s="89" t="str">
        <f t="shared" si="10"/>
        <v>-</v>
      </c>
      <c r="T355" s="90" t="str">
        <f>IF($K$15=1,"",IF(AND(Таблица233[[#This Row],[Заказ (упаковок)
↓]]=0,$K$15*Таблица233[[#This Row],[Уп. в коробке]]&lt;5),0,ROUNDDOWN($K$15*Таблица233[[#This Row],[Уп. в коробке]],0)))</f>
        <v/>
      </c>
      <c r="U355" s="91" t="str">
        <f>IF(MOD(Таблица233[[#This Row],[Заказ (упаковок)
↓]],Таблица233[[#This Row],[Кратность заказа, упаковок]])&gt;0,"ошибка - неверное количество в заказе","")</f>
        <v/>
      </c>
    </row>
    <row r="356" spans="1:21" x14ac:dyDescent="0.3">
      <c r="A356" s="75"/>
      <c r="B356" s="76" t="s">
        <v>1387</v>
      </c>
      <c r="C356" s="77" t="s">
        <v>26</v>
      </c>
      <c r="D356" s="78" t="s">
        <v>1375</v>
      </c>
      <c r="E356" s="78" t="s">
        <v>1388</v>
      </c>
      <c r="F356" s="79"/>
      <c r="G356" s="80" t="s">
        <v>340</v>
      </c>
      <c r="H356" s="81" t="s">
        <v>1047</v>
      </c>
      <c r="I356" s="81">
        <v>40</v>
      </c>
      <c r="J356" s="82">
        <v>10</v>
      </c>
      <c r="K356" s="167">
        <v>2.5099999999999998</v>
      </c>
      <c r="L356" s="83" t="s">
        <v>1389</v>
      </c>
      <c r="M356" s="84" t="s">
        <v>1378</v>
      </c>
      <c r="N356" s="85" t="s">
        <v>1390</v>
      </c>
      <c r="O356" s="86">
        <v>8719274543145</v>
      </c>
      <c r="P356" s="86" t="s">
        <v>61</v>
      </c>
      <c r="Q356" s="87"/>
      <c r="R356" s="88">
        <f t="shared" si="11"/>
        <v>0</v>
      </c>
      <c r="S356" s="89" t="str">
        <f t="shared" si="10"/>
        <v>-</v>
      </c>
      <c r="T356" s="90" t="str">
        <f>IF($K$15=1,"",IF(AND(Таблица233[[#This Row],[Заказ (упаковок)
↓]]=0,$K$15*Таблица233[[#This Row],[Уп. в коробке]]&lt;5),0,ROUNDDOWN($K$15*Таблица233[[#This Row],[Уп. в коробке]],0)))</f>
        <v/>
      </c>
      <c r="U356" s="91" t="str">
        <f>IF(MOD(Таблица233[[#This Row],[Заказ (упаковок)
↓]],Таблица233[[#This Row],[Кратность заказа, упаковок]])&gt;0,"ошибка - неверное количество в заказе","")</f>
        <v/>
      </c>
    </row>
    <row r="357" spans="1:21" x14ac:dyDescent="0.3">
      <c r="A357" s="75"/>
      <c r="B357" s="76" t="s">
        <v>1391</v>
      </c>
      <c r="C357" s="77" t="s">
        <v>26</v>
      </c>
      <c r="D357" s="78" t="s">
        <v>1375</v>
      </c>
      <c r="E357" s="78"/>
      <c r="F357" s="79" t="s">
        <v>1392</v>
      </c>
      <c r="G357" s="80" t="s">
        <v>95</v>
      </c>
      <c r="H357" s="81"/>
      <c r="I357" s="81">
        <v>40</v>
      </c>
      <c r="J357" s="82">
        <v>10</v>
      </c>
      <c r="K357" s="167">
        <v>2.4</v>
      </c>
      <c r="L357" s="83" t="s">
        <v>1393</v>
      </c>
      <c r="M357" s="84" t="s">
        <v>1378</v>
      </c>
      <c r="N357" s="85"/>
      <c r="O357" s="86" t="s">
        <v>1394</v>
      </c>
      <c r="P357" s="86" t="s">
        <v>61</v>
      </c>
      <c r="Q357" s="87"/>
      <c r="R357" s="88">
        <f t="shared" si="11"/>
        <v>0</v>
      </c>
      <c r="S357" s="89" t="str">
        <f t="shared" si="10"/>
        <v>-</v>
      </c>
      <c r="T357" s="90" t="str">
        <f>IF($K$15=1,"",IF(AND(Таблица233[[#This Row],[Заказ (упаковок)
↓]]=0,$K$15*Таблица233[[#This Row],[Уп. в коробке]]&lt;5),0,ROUNDDOWN($K$15*Таблица233[[#This Row],[Уп. в коробке]],0)))</f>
        <v/>
      </c>
      <c r="U357" s="91" t="str">
        <f>IF(MOD(Таблица233[[#This Row],[Заказ (упаковок)
↓]],Таблица233[[#This Row],[Кратность заказа, упаковок]])&gt;0,"ошибка - неверное количество в заказе","")</f>
        <v/>
      </c>
    </row>
    <row r="358" spans="1:21" x14ac:dyDescent="0.3">
      <c r="A358" s="75"/>
      <c r="B358" s="76" t="s">
        <v>1395</v>
      </c>
      <c r="C358" s="77" t="s">
        <v>26</v>
      </c>
      <c r="D358" s="78" t="s">
        <v>1375</v>
      </c>
      <c r="E358" s="78"/>
      <c r="F358" s="79" t="s">
        <v>1396</v>
      </c>
      <c r="G358" s="80" t="s">
        <v>1397</v>
      </c>
      <c r="H358" s="81" t="s">
        <v>973</v>
      </c>
      <c r="I358" s="81">
        <v>40</v>
      </c>
      <c r="J358" s="82">
        <v>10</v>
      </c>
      <c r="K358" s="167">
        <v>2.61</v>
      </c>
      <c r="L358" s="83" t="s">
        <v>1398</v>
      </c>
      <c r="M358" s="84" t="s">
        <v>1378</v>
      </c>
      <c r="N358" s="85"/>
      <c r="O358" s="86">
        <v>8719274543190</v>
      </c>
      <c r="P358" s="86" t="s">
        <v>61</v>
      </c>
      <c r="Q358" s="87"/>
      <c r="R358" s="88">
        <f t="shared" si="11"/>
        <v>0</v>
      </c>
      <c r="S358" s="89" t="str">
        <f t="shared" si="10"/>
        <v>-</v>
      </c>
      <c r="T358" s="90" t="str">
        <f>IF($K$15=1,"",IF(AND(Таблица233[[#This Row],[Заказ (упаковок)
↓]]=0,$K$15*Таблица233[[#This Row],[Уп. в коробке]]&lt;5),0,ROUNDDOWN($K$15*Таблица233[[#This Row],[Уп. в коробке]],0)))</f>
        <v/>
      </c>
      <c r="U358" s="91" t="str">
        <f>IF(MOD(Таблица233[[#This Row],[Заказ (упаковок)
↓]],Таблица233[[#This Row],[Кратность заказа, упаковок]])&gt;0,"ошибка - неверное количество в заказе","")</f>
        <v/>
      </c>
    </row>
    <row r="359" spans="1:21" x14ac:dyDescent="0.3">
      <c r="A359" s="75"/>
      <c r="B359" s="76" t="s">
        <v>1399</v>
      </c>
      <c r="C359" s="77" t="s">
        <v>26</v>
      </c>
      <c r="D359" s="78" t="s">
        <v>1375</v>
      </c>
      <c r="E359" s="78" t="s">
        <v>1400</v>
      </c>
      <c r="F359" s="79" t="s">
        <v>1401</v>
      </c>
      <c r="G359" s="80" t="s">
        <v>1397</v>
      </c>
      <c r="H359" s="81" t="s">
        <v>1402</v>
      </c>
      <c r="I359" s="81">
        <v>40</v>
      </c>
      <c r="J359" s="82">
        <v>10</v>
      </c>
      <c r="K359" s="167">
        <v>2.2899999999999996</v>
      </c>
      <c r="L359" s="83" t="s">
        <v>1403</v>
      </c>
      <c r="M359" s="84" t="s">
        <v>1378</v>
      </c>
      <c r="N359" s="85" t="s">
        <v>1404</v>
      </c>
      <c r="O359" s="86">
        <v>8719274543152</v>
      </c>
      <c r="P359" s="86" t="s">
        <v>61</v>
      </c>
      <c r="Q359" s="87"/>
      <c r="R359" s="88">
        <f t="shared" si="11"/>
        <v>0</v>
      </c>
      <c r="S359" s="89" t="str">
        <f t="shared" si="10"/>
        <v>-</v>
      </c>
      <c r="T359" s="90" t="str">
        <f>IF($K$15=1,"",IF(AND(Таблица233[[#This Row],[Заказ (упаковок)
↓]]=0,$K$15*Таблица233[[#This Row],[Уп. в коробке]]&lt;5),0,ROUNDDOWN($K$15*Таблица233[[#This Row],[Уп. в коробке]],0)))</f>
        <v/>
      </c>
      <c r="U359" s="91" t="str">
        <f>IF(MOD(Таблица233[[#This Row],[Заказ (упаковок)
↓]],Таблица233[[#This Row],[Кратность заказа, упаковок]])&gt;0,"ошибка - неверное количество в заказе","")</f>
        <v/>
      </c>
    </row>
    <row r="360" spans="1:21" x14ac:dyDescent="0.3">
      <c r="A360" s="75"/>
      <c r="B360" s="76" t="s">
        <v>1405</v>
      </c>
      <c r="C360" s="77" t="s">
        <v>26</v>
      </c>
      <c r="D360" s="78" t="s">
        <v>1375</v>
      </c>
      <c r="E360" s="78" t="s">
        <v>1406</v>
      </c>
      <c r="F360" s="79" t="s">
        <v>1407</v>
      </c>
      <c r="G360" s="80" t="s">
        <v>1397</v>
      </c>
      <c r="H360" s="81" t="s">
        <v>1402</v>
      </c>
      <c r="I360" s="81">
        <v>40</v>
      </c>
      <c r="J360" s="82">
        <v>10</v>
      </c>
      <c r="K360" s="167">
        <v>3.78</v>
      </c>
      <c r="L360" s="83" t="s">
        <v>1408</v>
      </c>
      <c r="M360" s="84" t="s">
        <v>1378</v>
      </c>
      <c r="N360" s="85" t="s">
        <v>1409</v>
      </c>
      <c r="O360" s="86">
        <v>8719274543169</v>
      </c>
      <c r="P360" s="86" t="s">
        <v>61</v>
      </c>
      <c r="Q360" s="87"/>
      <c r="R360" s="88">
        <f t="shared" si="11"/>
        <v>0</v>
      </c>
      <c r="S360" s="89" t="str">
        <f t="shared" si="10"/>
        <v>-</v>
      </c>
      <c r="T360" s="90" t="str">
        <f>IF($K$15=1,"",IF(AND(Таблица233[[#This Row],[Заказ (упаковок)
↓]]=0,$K$15*Таблица233[[#This Row],[Уп. в коробке]]&lt;5),0,ROUNDDOWN($K$15*Таблица233[[#This Row],[Уп. в коробке]],0)))</f>
        <v/>
      </c>
      <c r="U360" s="91" t="str">
        <f>IF(MOD(Таблица233[[#This Row],[Заказ (упаковок)
↓]],Таблица233[[#This Row],[Кратность заказа, упаковок]])&gt;0,"ошибка - неверное количество в заказе","")</f>
        <v/>
      </c>
    </row>
    <row r="361" spans="1:21" x14ac:dyDescent="0.3">
      <c r="A361" s="75"/>
      <c r="B361" s="76" t="s">
        <v>1410</v>
      </c>
      <c r="C361" s="77" t="s">
        <v>26</v>
      </c>
      <c r="D361" s="78" t="s">
        <v>1375</v>
      </c>
      <c r="E361" s="78" t="s">
        <v>1411</v>
      </c>
      <c r="F361" s="79" t="s">
        <v>1412</v>
      </c>
      <c r="G361" s="80" t="s">
        <v>340</v>
      </c>
      <c r="H361" s="81" t="s">
        <v>1413</v>
      </c>
      <c r="I361" s="81">
        <v>40</v>
      </c>
      <c r="J361" s="82">
        <v>10</v>
      </c>
      <c r="K361" s="167">
        <v>2.2899999999999996</v>
      </c>
      <c r="L361" s="83" t="s">
        <v>1414</v>
      </c>
      <c r="M361" s="84" t="s">
        <v>1378</v>
      </c>
      <c r="N361" s="85" t="s">
        <v>1415</v>
      </c>
      <c r="O361" s="86">
        <v>8719274543176</v>
      </c>
      <c r="P361" s="86" t="s">
        <v>61</v>
      </c>
      <c r="Q361" s="87"/>
      <c r="R361" s="88">
        <f t="shared" si="11"/>
        <v>0</v>
      </c>
      <c r="S361" s="89" t="str">
        <f t="shared" si="10"/>
        <v>-</v>
      </c>
      <c r="T361" s="90" t="str">
        <f>IF($K$15=1,"",IF(AND(Таблица233[[#This Row],[Заказ (упаковок)
↓]]=0,$K$15*Таблица233[[#This Row],[Уп. в коробке]]&lt;5),0,ROUNDDOWN($K$15*Таблица233[[#This Row],[Уп. в коробке]],0)))</f>
        <v/>
      </c>
      <c r="U361" s="91" t="str">
        <f>IF(MOD(Таблица233[[#This Row],[Заказ (упаковок)
↓]],Таблица233[[#This Row],[Кратность заказа, упаковок]])&gt;0,"ошибка - неверное количество в заказе","")</f>
        <v/>
      </c>
    </row>
    <row r="362" spans="1:21" x14ac:dyDescent="0.3">
      <c r="A362" s="75"/>
      <c r="B362" s="76" t="s">
        <v>1416</v>
      </c>
      <c r="C362" s="77" t="s">
        <v>26</v>
      </c>
      <c r="D362" s="78" t="s">
        <v>1375</v>
      </c>
      <c r="E362" s="78" t="s">
        <v>1400</v>
      </c>
      <c r="F362" s="79" t="s">
        <v>1417</v>
      </c>
      <c r="G362" s="80" t="s">
        <v>95</v>
      </c>
      <c r="H362" s="81" t="s">
        <v>754</v>
      </c>
      <c r="I362" s="81">
        <v>40</v>
      </c>
      <c r="J362" s="82">
        <v>10</v>
      </c>
      <c r="K362" s="167">
        <v>2.4</v>
      </c>
      <c r="L362" s="83" t="s">
        <v>1418</v>
      </c>
      <c r="M362" s="84" t="s">
        <v>1378</v>
      </c>
      <c r="N362" s="85" t="s">
        <v>1404</v>
      </c>
      <c r="O362" s="86">
        <v>8719274543183</v>
      </c>
      <c r="P362" s="86" t="s">
        <v>61</v>
      </c>
      <c r="Q362" s="87"/>
      <c r="R362" s="88">
        <f t="shared" si="11"/>
        <v>0</v>
      </c>
      <c r="S362" s="89" t="str">
        <f t="shared" si="10"/>
        <v>-</v>
      </c>
      <c r="T362" s="90" t="str">
        <f>IF($K$15=1,"",IF(AND(Таблица233[[#This Row],[Заказ (упаковок)
↓]]=0,$K$15*Таблица233[[#This Row],[Уп. в коробке]]&lt;5),0,ROUNDDOWN($K$15*Таблица233[[#This Row],[Уп. в коробке]],0)))</f>
        <v/>
      </c>
      <c r="U362" s="91" t="str">
        <f>IF(MOD(Таблица233[[#This Row],[Заказ (упаковок)
↓]],Таблица233[[#This Row],[Кратность заказа, упаковок]])&gt;0,"ошибка - неверное количество в заказе","")</f>
        <v/>
      </c>
    </row>
    <row r="363" spans="1:21" x14ac:dyDescent="0.3">
      <c r="A363" s="75"/>
      <c r="B363" s="76" t="s">
        <v>1419</v>
      </c>
      <c r="C363" s="77" t="s">
        <v>26</v>
      </c>
      <c r="D363" s="78" t="s">
        <v>1375</v>
      </c>
      <c r="E363" s="78" t="s">
        <v>1420</v>
      </c>
      <c r="F363" s="79"/>
      <c r="G363" s="80" t="s">
        <v>340</v>
      </c>
      <c r="H363" s="81" t="s">
        <v>1047</v>
      </c>
      <c r="I363" s="81">
        <v>40</v>
      </c>
      <c r="J363" s="82">
        <v>10</v>
      </c>
      <c r="K363" s="167">
        <v>2.61</v>
      </c>
      <c r="L363" s="83" t="s">
        <v>1421</v>
      </c>
      <c r="M363" s="84" t="s">
        <v>1378</v>
      </c>
      <c r="N363" s="85" t="s">
        <v>1422</v>
      </c>
      <c r="O363" s="86">
        <v>8719274543206</v>
      </c>
      <c r="P363" s="86" t="s">
        <v>61</v>
      </c>
      <c r="Q363" s="87"/>
      <c r="R363" s="88">
        <f t="shared" si="11"/>
        <v>0</v>
      </c>
      <c r="S363" s="89" t="str">
        <f t="shared" si="10"/>
        <v>-</v>
      </c>
      <c r="T363" s="90" t="str">
        <f>IF($K$15=1,"",IF(AND(Таблица233[[#This Row],[Заказ (упаковок)
↓]]=0,$K$15*Таблица233[[#This Row],[Уп. в коробке]]&lt;5),0,ROUNDDOWN($K$15*Таблица233[[#This Row],[Уп. в коробке]],0)))</f>
        <v/>
      </c>
      <c r="U363" s="91" t="str">
        <f>IF(MOD(Таблица233[[#This Row],[Заказ (упаковок)
↓]],Таблица233[[#This Row],[Кратность заказа, упаковок]])&gt;0,"ошибка - неверное количество в заказе","")</f>
        <v/>
      </c>
    </row>
    <row r="364" spans="1:21" x14ac:dyDescent="0.3">
      <c r="A364" s="75"/>
      <c r="B364" s="76" t="s">
        <v>1423</v>
      </c>
      <c r="C364" s="77" t="s">
        <v>26</v>
      </c>
      <c r="D364" s="78" t="s">
        <v>1375</v>
      </c>
      <c r="E364" s="78" t="s">
        <v>1400</v>
      </c>
      <c r="F364" s="79" t="s">
        <v>1424</v>
      </c>
      <c r="G364" s="80" t="s">
        <v>1397</v>
      </c>
      <c r="H364" s="81" t="s">
        <v>1425</v>
      </c>
      <c r="I364" s="81">
        <v>40</v>
      </c>
      <c r="J364" s="82">
        <v>10</v>
      </c>
      <c r="K364" s="167">
        <v>2.7199999999999998</v>
      </c>
      <c r="L364" s="83" t="s">
        <v>1426</v>
      </c>
      <c r="M364" s="84" t="s">
        <v>1378</v>
      </c>
      <c r="N364" s="85" t="s">
        <v>1404</v>
      </c>
      <c r="O364" s="86" t="s">
        <v>1427</v>
      </c>
      <c r="P364" s="86" t="s">
        <v>61</v>
      </c>
      <c r="Q364" s="87"/>
      <c r="R364" s="88">
        <f t="shared" si="11"/>
        <v>0</v>
      </c>
      <c r="S364" s="89" t="str">
        <f t="shared" si="10"/>
        <v>-</v>
      </c>
      <c r="T364" s="90" t="str">
        <f>IF($K$15=1,"",IF(AND(Таблица233[[#This Row],[Заказ (упаковок)
↓]]=0,$K$15*Таблица233[[#This Row],[Уп. в коробке]]&lt;5),0,ROUNDDOWN($K$15*Таблица233[[#This Row],[Уп. в коробке]],0)))</f>
        <v/>
      </c>
      <c r="U364" s="91" t="str">
        <f>IF(MOD(Таблица233[[#This Row],[Заказ (упаковок)
↓]],Таблица233[[#This Row],[Кратность заказа, упаковок]])&gt;0,"ошибка - неверное количество в заказе","")</f>
        <v/>
      </c>
    </row>
    <row r="365" spans="1:21" x14ac:dyDescent="0.3">
      <c r="A365" s="75"/>
      <c r="B365" s="76" t="s">
        <v>1428</v>
      </c>
      <c r="C365" s="77" t="s">
        <v>26</v>
      </c>
      <c r="D365" s="78" t="s">
        <v>1375</v>
      </c>
      <c r="E365" s="78" t="s">
        <v>1429</v>
      </c>
      <c r="F365" s="79"/>
      <c r="G365" s="80" t="s">
        <v>1297</v>
      </c>
      <c r="H365" s="81" t="s">
        <v>754</v>
      </c>
      <c r="I365" s="81">
        <v>40</v>
      </c>
      <c r="J365" s="82">
        <v>10</v>
      </c>
      <c r="K365" s="167">
        <v>1.98</v>
      </c>
      <c r="L365" s="83" t="s">
        <v>1430</v>
      </c>
      <c r="M365" s="84" t="s">
        <v>1378</v>
      </c>
      <c r="N365" s="85" t="s">
        <v>1431</v>
      </c>
      <c r="O365" s="86">
        <v>8719274543213</v>
      </c>
      <c r="P365" s="86" t="s">
        <v>61</v>
      </c>
      <c r="Q365" s="87"/>
      <c r="R365" s="88">
        <f t="shared" si="11"/>
        <v>0</v>
      </c>
      <c r="S365" s="89" t="str">
        <f t="shared" si="10"/>
        <v>-</v>
      </c>
      <c r="T365" s="90" t="str">
        <f>IF($K$15=1,"",IF(AND(Таблица233[[#This Row],[Заказ (упаковок)
↓]]=0,$K$15*Таблица233[[#This Row],[Уп. в коробке]]&lt;5),0,ROUNDDOWN($K$15*Таблица233[[#This Row],[Уп. в коробке]],0)))</f>
        <v/>
      </c>
      <c r="U365" s="91" t="str">
        <f>IF(MOD(Таблица233[[#This Row],[Заказ (упаковок)
↓]],Таблица233[[#This Row],[Кратность заказа, упаковок]])&gt;0,"ошибка - неверное количество в заказе","")</f>
        <v/>
      </c>
    </row>
    <row r="366" spans="1:21" x14ac:dyDescent="0.3">
      <c r="A366" s="75"/>
      <c r="B366" s="76" t="s">
        <v>1432</v>
      </c>
      <c r="C366" s="77" t="s">
        <v>26</v>
      </c>
      <c r="D366" s="78" t="s">
        <v>1375</v>
      </c>
      <c r="E366" s="78"/>
      <c r="F366" s="79" t="s">
        <v>1433</v>
      </c>
      <c r="G366" s="80" t="s">
        <v>1397</v>
      </c>
      <c r="H366" s="81" t="s">
        <v>1434</v>
      </c>
      <c r="I366" s="81">
        <v>40</v>
      </c>
      <c r="J366" s="82">
        <v>10</v>
      </c>
      <c r="K366" s="167">
        <v>2.61</v>
      </c>
      <c r="L366" s="83" t="s">
        <v>1435</v>
      </c>
      <c r="M366" s="84" t="s">
        <v>1378</v>
      </c>
      <c r="N366" s="85"/>
      <c r="O366" s="86">
        <v>8719274543220</v>
      </c>
      <c r="P366" s="86" t="s">
        <v>61</v>
      </c>
      <c r="Q366" s="87"/>
      <c r="R366" s="88">
        <f t="shared" si="11"/>
        <v>0</v>
      </c>
      <c r="S366" s="89" t="str">
        <f t="shared" si="10"/>
        <v>-</v>
      </c>
      <c r="T366" s="90" t="str">
        <f>IF($K$15=1,"",IF(AND(Таблица233[[#This Row],[Заказ (упаковок)
↓]]=0,$K$15*Таблица233[[#This Row],[Уп. в коробке]]&lt;5),0,ROUNDDOWN($K$15*Таблица233[[#This Row],[Уп. в коробке]],0)))</f>
        <v/>
      </c>
      <c r="U366" s="91" t="str">
        <f>IF(MOD(Таблица233[[#This Row],[Заказ (упаковок)
↓]],Таблица233[[#This Row],[Кратность заказа, упаковок]])&gt;0,"ошибка - неверное количество в заказе","")</f>
        <v/>
      </c>
    </row>
    <row r="367" spans="1:21" x14ac:dyDescent="0.3">
      <c r="A367" s="75"/>
      <c r="B367" s="76" t="s">
        <v>1436</v>
      </c>
      <c r="C367" s="77" t="s">
        <v>26</v>
      </c>
      <c r="D367" s="78" t="s">
        <v>1375</v>
      </c>
      <c r="E367" s="78" t="s">
        <v>1437</v>
      </c>
      <c r="F367" s="79"/>
      <c r="G367" s="80" t="s">
        <v>1297</v>
      </c>
      <c r="H367" s="81" t="s">
        <v>754</v>
      </c>
      <c r="I367" s="81">
        <v>40</v>
      </c>
      <c r="J367" s="82">
        <v>10</v>
      </c>
      <c r="K367" s="167">
        <v>1.8800000000000001</v>
      </c>
      <c r="L367" s="83" t="s">
        <v>1438</v>
      </c>
      <c r="M367" s="84" t="s">
        <v>1378</v>
      </c>
      <c r="N367" s="85" t="s">
        <v>1439</v>
      </c>
      <c r="O367" s="86">
        <v>8719274543237</v>
      </c>
      <c r="P367" s="86" t="s">
        <v>61</v>
      </c>
      <c r="Q367" s="87"/>
      <c r="R367" s="88">
        <f t="shared" si="11"/>
        <v>0</v>
      </c>
      <c r="S367" s="89" t="str">
        <f t="shared" si="10"/>
        <v>-</v>
      </c>
      <c r="T367" s="90" t="str">
        <f>IF($K$15=1,"",IF(AND(Таблица233[[#This Row],[Заказ (упаковок)
↓]]=0,$K$15*Таблица233[[#This Row],[Уп. в коробке]]&lt;5),0,ROUNDDOWN($K$15*Таблица233[[#This Row],[Уп. в коробке]],0)))</f>
        <v/>
      </c>
      <c r="U367" s="91" t="str">
        <f>IF(MOD(Таблица233[[#This Row],[Заказ (упаковок)
↓]],Таблица233[[#This Row],[Кратность заказа, упаковок]])&gt;0,"ошибка - неверное количество в заказе","")</f>
        <v/>
      </c>
    </row>
    <row r="368" spans="1:21" x14ac:dyDescent="0.3">
      <c r="A368" s="75"/>
      <c r="B368" s="76" t="s">
        <v>1440</v>
      </c>
      <c r="C368" s="77" t="s">
        <v>26</v>
      </c>
      <c r="D368" s="78" t="s">
        <v>1375</v>
      </c>
      <c r="E368" s="78" t="s">
        <v>1441</v>
      </c>
      <c r="F368" s="79"/>
      <c r="G368" s="80" t="s">
        <v>340</v>
      </c>
      <c r="H368" s="81" t="s">
        <v>1146</v>
      </c>
      <c r="I368" s="81">
        <v>40</v>
      </c>
      <c r="J368" s="82">
        <v>10</v>
      </c>
      <c r="K368" s="167">
        <v>2.2399999999999998</v>
      </c>
      <c r="L368" s="83" t="s">
        <v>1442</v>
      </c>
      <c r="M368" s="84" t="s">
        <v>1378</v>
      </c>
      <c r="N368" s="85" t="s">
        <v>1443</v>
      </c>
      <c r="O368" s="86">
        <v>8720143932458</v>
      </c>
      <c r="P368" s="86" t="s">
        <v>61</v>
      </c>
      <c r="Q368" s="87"/>
      <c r="R368" s="88">
        <f t="shared" si="11"/>
        <v>0</v>
      </c>
      <c r="S368" s="89" t="str">
        <f t="shared" si="10"/>
        <v>-</v>
      </c>
      <c r="T368" s="90" t="str">
        <f>IF($K$15=1,"",IF(AND(Таблица233[[#This Row],[Заказ (упаковок)
↓]]=0,$K$15*Таблица233[[#This Row],[Уп. в коробке]]&lt;5),0,ROUNDDOWN($K$15*Таблица233[[#This Row],[Уп. в коробке]],0)))</f>
        <v/>
      </c>
      <c r="U368" s="91" t="str">
        <f>IF(MOD(Таблица233[[#This Row],[Заказ (упаковок)
↓]],Таблица233[[#This Row],[Кратность заказа, упаковок]])&gt;0,"ошибка - неверное количество в заказе","")</f>
        <v/>
      </c>
    </row>
    <row r="369" spans="1:21" x14ac:dyDescent="0.3">
      <c r="A369" s="75"/>
      <c r="B369" s="76" t="s">
        <v>1444</v>
      </c>
      <c r="C369" s="77" t="s">
        <v>26</v>
      </c>
      <c r="D369" s="78" t="s">
        <v>1375</v>
      </c>
      <c r="E369" s="78" t="s">
        <v>1445</v>
      </c>
      <c r="F369" s="79"/>
      <c r="G369" s="80" t="s">
        <v>1297</v>
      </c>
      <c r="H369" s="81" t="s">
        <v>754</v>
      </c>
      <c r="I369" s="81">
        <v>40</v>
      </c>
      <c r="J369" s="82">
        <v>10</v>
      </c>
      <c r="K369" s="167">
        <v>1.98</v>
      </c>
      <c r="L369" s="83" t="s">
        <v>1446</v>
      </c>
      <c r="M369" s="84" t="s">
        <v>1378</v>
      </c>
      <c r="N369" s="85" t="s">
        <v>1447</v>
      </c>
      <c r="O369" s="86">
        <v>8719274543244</v>
      </c>
      <c r="P369" s="86" t="s">
        <v>61</v>
      </c>
      <c r="Q369" s="87"/>
      <c r="R369" s="88">
        <f t="shared" si="11"/>
        <v>0</v>
      </c>
      <c r="S369" s="89" t="str">
        <f t="shared" si="10"/>
        <v>-</v>
      </c>
      <c r="T369" s="90" t="str">
        <f>IF($K$15=1,"",IF(AND(Таблица233[[#This Row],[Заказ (упаковок)
↓]]=0,$K$15*Таблица233[[#This Row],[Уп. в коробке]]&lt;5),0,ROUNDDOWN($K$15*Таблица233[[#This Row],[Уп. в коробке]],0)))</f>
        <v/>
      </c>
      <c r="U369" s="91" t="str">
        <f>IF(MOD(Таблица233[[#This Row],[Заказ (упаковок)
↓]],Таблица233[[#This Row],[Кратность заказа, упаковок]])&gt;0,"ошибка - неверное количество в заказе","")</f>
        <v/>
      </c>
    </row>
    <row r="370" spans="1:21" x14ac:dyDescent="0.3">
      <c r="A370" s="75"/>
      <c r="B370" s="76" t="s">
        <v>1448</v>
      </c>
      <c r="C370" s="77" t="s">
        <v>26</v>
      </c>
      <c r="D370" s="78" t="s">
        <v>1375</v>
      </c>
      <c r="E370" s="78" t="s">
        <v>1388</v>
      </c>
      <c r="F370" s="79" t="s">
        <v>1449</v>
      </c>
      <c r="G370" s="80" t="s">
        <v>1397</v>
      </c>
      <c r="H370" s="81" t="s">
        <v>1450</v>
      </c>
      <c r="I370" s="81">
        <v>40</v>
      </c>
      <c r="J370" s="82">
        <v>10</v>
      </c>
      <c r="K370" s="167">
        <v>3.25</v>
      </c>
      <c r="L370" s="83" t="s">
        <v>1451</v>
      </c>
      <c r="M370" s="84" t="s">
        <v>1378</v>
      </c>
      <c r="N370" s="85" t="s">
        <v>1390</v>
      </c>
      <c r="O370" s="86" t="s">
        <v>1452</v>
      </c>
      <c r="P370" s="86" t="s">
        <v>61</v>
      </c>
      <c r="Q370" s="87"/>
      <c r="R370" s="88">
        <f t="shared" si="11"/>
        <v>0</v>
      </c>
      <c r="S370" s="89" t="str">
        <f t="shared" si="10"/>
        <v>-</v>
      </c>
      <c r="T370" s="90" t="str">
        <f>IF($K$15=1,"",IF(AND(Таблица233[[#This Row],[Заказ (упаковок)
↓]]=0,$K$15*Таблица233[[#This Row],[Уп. в коробке]]&lt;5),0,ROUNDDOWN($K$15*Таблица233[[#This Row],[Уп. в коробке]],0)))</f>
        <v/>
      </c>
      <c r="U370" s="91" t="str">
        <f>IF(MOD(Таблица233[[#This Row],[Заказ (упаковок)
↓]],Таблица233[[#This Row],[Кратность заказа, упаковок]])&gt;0,"ошибка - неверное количество в заказе","")</f>
        <v/>
      </c>
    </row>
    <row r="371" spans="1:21" x14ac:dyDescent="0.3">
      <c r="A371" s="75"/>
      <c r="B371" s="76" t="s">
        <v>1453</v>
      </c>
      <c r="C371" s="77" t="s">
        <v>26</v>
      </c>
      <c r="D371" s="78" t="s">
        <v>1375</v>
      </c>
      <c r="E371" s="78" t="s">
        <v>1400</v>
      </c>
      <c r="F371" s="79" t="s">
        <v>1454</v>
      </c>
      <c r="G371" s="80" t="s">
        <v>340</v>
      </c>
      <c r="H371" s="81" t="s">
        <v>1047</v>
      </c>
      <c r="I371" s="81">
        <v>40</v>
      </c>
      <c r="J371" s="82">
        <v>10</v>
      </c>
      <c r="K371" s="167">
        <v>2.19</v>
      </c>
      <c r="L371" s="83" t="s">
        <v>1455</v>
      </c>
      <c r="M371" s="84" t="s">
        <v>1378</v>
      </c>
      <c r="N371" s="85" t="s">
        <v>1404</v>
      </c>
      <c r="O371" s="86">
        <v>8719474816605</v>
      </c>
      <c r="P371" s="86" t="s">
        <v>61</v>
      </c>
      <c r="Q371" s="87"/>
      <c r="R371" s="88">
        <f t="shared" si="11"/>
        <v>0</v>
      </c>
      <c r="S371" s="89" t="str">
        <f t="shared" si="10"/>
        <v>-</v>
      </c>
      <c r="T371" s="90" t="str">
        <f>IF($K$15=1,"",IF(AND(Таблица233[[#This Row],[Заказ (упаковок)
↓]]=0,$K$15*Таблица233[[#This Row],[Уп. в коробке]]&lt;5),0,ROUNDDOWN($K$15*Таблица233[[#This Row],[Уп. в коробке]],0)))</f>
        <v/>
      </c>
      <c r="U371" s="91" t="str">
        <f>IF(MOD(Таблица233[[#This Row],[Заказ (упаковок)
↓]],Таблица233[[#This Row],[Кратность заказа, упаковок]])&gt;0,"ошибка - неверное количество в заказе","")</f>
        <v/>
      </c>
    </row>
    <row r="372" spans="1:21" x14ac:dyDescent="0.3">
      <c r="A372" s="75"/>
      <c r="B372" s="76" t="s">
        <v>1456</v>
      </c>
      <c r="C372" s="77" t="s">
        <v>26</v>
      </c>
      <c r="D372" s="78" t="s">
        <v>1375</v>
      </c>
      <c r="E372" s="78" t="s">
        <v>1457</v>
      </c>
      <c r="F372" s="79" t="s">
        <v>1458</v>
      </c>
      <c r="G372" s="80" t="s">
        <v>340</v>
      </c>
      <c r="H372" s="81" t="s">
        <v>1047</v>
      </c>
      <c r="I372" s="81">
        <v>40</v>
      </c>
      <c r="J372" s="82">
        <v>10</v>
      </c>
      <c r="K372" s="167">
        <v>2.3499999999999996</v>
      </c>
      <c r="L372" s="83" t="s">
        <v>1459</v>
      </c>
      <c r="M372" s="84" t="s">
        <v>1378</v>
      </c>
      <c r="N372" s="85" t="s">
        <v>1460</v>
      </c>
      <c r="O372" s="86">
        <v>8719274543251</v>
      </c>
      <c r="P372" s="86" t="s">
        <v>61</v>
      </c>
      <c r="Q372" s="87"/>
      <c r="R372" s="88">
        <f t="shared" si="11"/>
        <v>0</v>
      </c>
      <c r="S372" s="89" t="str">
        <f t="shared" si="10"/>
        <v>-</v>
      </c>
      <c r="T372" s="90" t="str">
        <f>IF($K$15=1,"",IF(AND(Таблица233[[#This Row],[Заказ (упаковок)
↓]]=0,$K$15*Таблица233[[#This Row],[Уп. в коробке]]&lt;5),0,ROUNDDOWN($K$15*Таблица233[[#This Row],[Уп. в коробке]],0)))</f>
        <v/>
      </c>
      <c r="U372" s="91" t="str">
        <f>IF(MOD(Таблица233[[#This Row],[Заказ (упаковок)
↓]],Таблица233[[#This Row],[Кратность заказа, упаковок]])&gt;0,"ошибка - неверное количество в заказе","")</f>
        <v/>
      </c>
    </row>
    <row r="373" spans="1:21" x14ac:dyDescent="0.3">
      <c r="A373" s="75"/>
      <c r="B373" s="76" t="s">
        <v>1461</v>
      </c>
      <c r="C373" s="77" t="s">
        <v>26</v>
      </c>
      <c r="D373" s="78" t="s">
        <v>1375</v>
      </c>
      <c r="E373" s="78" t="s">
        <v>1462</v>
      </c>
      <c r="F373" s="79" t="s">
        <v>1463</v>
      </c>
      <c r="G373" s="80" t="s">
        <v>1464</v>
      </c>
      <c r="H373" s="81" t="s">
        <v>973</v>
      </c>
      <c r="I373" s="81">
        <v>40</v>
      </c>
      <c r="J373" s="82">
        <v>10</v>
      </c>
      <c r="K373" s="167">
        <v>3.0399999999999996</v>
      </c>
      <c r="L373" s="83" t="s">
        <v>1465</v>
      </c>
      <c r="M373" s="84" t="s">
        <v>1378</v>
      </c>
      <c r="N373" s="85" t="s">
        <v>1466</v>
      </c>
      <c r="O373" s="86">
        <v>8719474812119</v>
      </c>
      <c r="P373" s="86" t="s">
        <v>61</v>
      </c>
      <c r="Q373" s="87"/>
      <c r="R373" s="88">
        <f t="shared" si="11"/>
        <v>0</v>
      </c>
      <c r="S373" s="89" t="str">
        <f t="shared" si="10"/>
        <v>-</v>
      </c>
      <c r="T373" s="90" t="str">
        <f>IF($K$15=1,"",IF(AND(Таблица233[[#This Row],[Заказ (упаковок)
↓]]=0,$K$15*Таблица233[[#This Row],[Уп. в коробке]]&lt;5),0,ROUNDDOWN($K$15*Таблица233[[#This Row],[Уп. в коробке]],0)))</f>
        <v/>
      </c>
      <c r="U373" s="91" t="str">
        <f>IF(MOD(Таблица233[[#This Row],[Заказ (упаковок)
↓]],Таблица233[[#This Row],[Кратность заказа, упаковок]])&gt;0,"ошибка - неверное количество в заказе","")</f>
        <v/>
      </c>
    </row>
    <row r="374" spans="1:21" x14ac:dyDescent="0.3">
      <c r="A374" s="75"/>
      <c r="B374" s="76" t="s">
        <v>1467</v>
      </c>
      <c r="C374" s="77" t="s">
        <v>26</v>
      </c>
      <c r="D374" s="78" t="s">
        <v>1375</v>
      </c>
      <c r="E374" s="78" t="s">
        <v>1468</v>
      </c>
      <c r="F374" s="79"/>
      <c r="G374" s="80" t="s">
        <v>603</v>
      </c>
      <c r="H374" s="81" t="s">
        <v>973</v>
      </c>
      <c r="I374" s="81">
        <v>40</v>
      </c>
      <c r="J374" s="82">
        <v>10</v>
      </c>
      <c r="K374" s="167">
        <v>3.1199999999999997</v>
      </c>
      <c r="L374" s="83" t="s">
        <v>1469</v>
      </c>
      <c r="M374" s="84" t="s">
        <v>1378</v>
      </c>
      <c r="N374" s="85" t="s">
        <v>1470</v>
      </c>
      <c r="O374" s="86">
        <v>8719274543268</v>
      </c>
      <c r="P374" s="86" t="s">
        <v>61</v>
      </c>
      <c r="Q374" s="87"/>
      <c r="R374" s="88">
        <f t="shared" si="11"/>
        <v>0</v>
      </c>
      <c r="S374" s="89" t="str">
        <f t="shared" si="10"/>
        <v>-</v>
      </c>
      <c r="T374" s="90" t="str">
        <f>IF($K$15=1,"",IF(AND(Таблица233[[#This Row],[Заказ (упаковок)
↓]]=0,$K$15*Таблица233[[#This Row],[Уп. в коробке]]&lt;5),0,ROUNDDOWN($K$15*Таблица233[[#This Row],[Уп. в коробке]],0)))</f>
        <v/>
      </c>
      <c r="U374" s="91" t="str">
        <f>IF(MOD(Таблица233[[#This Row],[Заказ (упаковок)
↓]],Таблица233[[#This Row],[Кратность заказа, упаковок]])&gt;0,"ошибка - неверное количество в заказе","")</f>
        <v/>
      </c>
    </row>
    <row r="375" spans="1:21" x14ac:dyDescent="0.3">
      <c r="A375" s="75"/>
      <c r="B375" s="76" t="s">
        <v>1471</v>
      </c>
      <c r="C375" s="77" t="s">
        <v>26</v>
      </c>
      <c r="D375" s="78" t="s">
        <v>1375</v>
      </c>
      <c r="E375" s="78" t="s">
        <v>1472</v>
      </c>
      <c r="F375" s="79"/>
      <c r="G375" s="80" t="s">
        <v>1297</v>
      </c>
      <c r="H375" s="81" t="s">
        <v>754</v>
      </c>
      <c r="I375" s="81">
        <v>40</v>
      </c>
      <c r="J375" s="82">
        <v>10</v>
      </c>
      <c r="K375" s="167">
        <v>2.19</v>
      </c>
      <c r="L375" s="83" t="s">
        <v>1473</v>
      </c>
      <c r="M375" s="84" t="s">
        <v>1378</v>
      </c>
      <c r="N375" s="85" t="s">
        <v>1474</v>
      </c>
      <c r="O375" s="86">
        <v>8719274543275</v>
      </c>
      <c r="P375" s="86" t="s">
        <v>61</v>
      </c>
      <c r="Q375" s="87"/>
      <c r="R375" s="88">
        <f t="shared" si="11"/>
        <v>0</v>
      </c>
      <c r="S375" s="89" t="str">
        <f t="shared" si="10"/>
        <v>-</v>
      </c>
      <c r="T375" s="90" t="str">
        <f>IF($K$15=1,"",IF(AND(Таблица233[[#This Row],[Заказ (упаковок)
↓]]=0,$K$15*Таблица233[[#This Row],[Уп. в коробке]]&lt;5),0,ROUNDDOWN($K$15*Таблица233[[#This Row],[Уп. в коробке]],0)))</f>
        <v/>
      </c>
      <c r="U375" s="91" t="str">
        <f>IF(MOD(Таблица233[[#This Row],[Заказ (упаковок)
↓]],Таблица233[[#This Row],[Кратность заказа, упаковок]])&gt;0,"ошибка - неверное количество в заказе","")</f>
        <v/>
      </c>
    </row>
    <row r="376" spans="1:21" x14ac:dyDescent="0.3">
      <c r="A376" s="75"/>
      <c r="B376" s="76" t="s">
        <v>1475</v>
      </c>
      <c r="C376" s="77" t="s">
        <v>26</v>
      </c>
      <c r="D376" s="78" t="s">
        <v>1375</v>
      </c>
      <c r="E376" s="78" t="s">
        <v>1476</v>
      </c>
      <c r="F376" s="79" t="s">
        <v>1477</v>
      </c>
      <c r="G376" s="80" t="s">
        <v>1397</v>
      </c>
      <c r="H376" s="81" t="s">
        <v>1478</v>
      </c>
      <c r="I376" s="81">
        <v>40</v>
      </c>
      <c r="J376" s="82">
        <v>10</v>
      </c>
      <c r="K376" s="167">
        <v>3.46</v>
      </c>
      <c r="L376" s="83" t="s">
        <v>1479</v>
      </c>
      <c r="M376" s="84" t="s">
        <v>1378</v>
      </c>
      <c r="N376" s="85" t="s">
        <v>1480</v>
      </c>
      <c r="O376" s="86">
        <v>8719474816575</v>
      </c>
      <c r="P376" s="86" t="s">
        <v>61</v>
      </c>
      <c r="Q376" s="87"/>
      <c r="R376" s="88">
        <f t="shared" si="11"/>
        <v>0</v>
      </c>
      <c r="S376" s="89" t="str">
        <f t="shared" si="10"/>
        <v>-</v>
      </c>
      <c r="T376" s="90" t="str">
        <f>IF($K$15=1,"",IF(AND(Таблица233[[#This Row],[Заказ (упаковок)
↓]]=0,$K$15*Таблица233[[#This Row],[Уп. в коробке]]&lt;5),0,ROUNDDOWN($K$15*Таблица233[[#This Row],[Уп. в коробке]],0)))</f>
        <v/>
      </c>
      <c r="U376" s="91" t="str">
        <f>IF(MOD(Таблица233[[#This Row],[Заказ (упаковок)
↓]],Таблица233[[#This Row],[Кратность заказа, упаковок]])&gt;0,"ошибка - неверное количество в заказе","")</f>
        <v/>
      </c>
    </row>
    <row r="377" spans="1:21" x14ac:dyDescent="0.3">
      <c r="A377" s="75"/>
      <c r="B377" s="76" t="s">
        <v>1481</v>
      </c>
      <c r="C377" s="77" t="s">
        <v>26</v>
      </c>
      <c r="D377" s="78" t="s">
        <v>1375</v>
      </c>
      <c r="E377" s="78" t="s">
        <v>1482</v>
      </c>
      <c r="F377" s="79"/>
      <c r="G377" s="80" t="s">
        <v>1464</v>
      </c>
      <c r="H377" s="81" t="s">
        <v>1450</v>
      </c>
      <c r="I377" s="81">
        <v>40</v>
      </c>
      <c r="J377" s="82">
        <v>10</v>
      </c>
      <c r="K377" s="167">
        <v>3.46</v>
      </c>
      <c r="L377" s="83" t="s">
        <v>1483</v>
      </c>
      <c r="M377" s="84" t="s">
        <v>1378</v>
      </c>
      <c r="N377" s="85" t="s">
        <v>1484</v>
      </c>
      <c r="O377" s="86" t="s">
        <v>1485</v>
      </c>
      <c r="P377" s="86" t="s">
        <v>61</v>
      </c>
      <c r="Q377" s="87"/>
      <c r="R377" s="88">
        <f t="shared" si="11"/>
        <v>0</v>
      </c>
      <c r="S377" s="89" t="str">
        <f t="shared" si="10"/>
        <v>-</v>
      </c>
      <c r="T377" s="90" t="str">
        <f>IF($K$15=1,"",IF(AND(Таблица233[[#This Row],[Заказ (упаковок)
↓]]=0,$K$15*Таблица233[[#This Row],[Уп. в коробке]]&lt;5),0,ROUNDDOWN($K$15*Таблица233[[#This Row],[Уп. в коробке]],0)))</f>
        <v/>
      </c>
      <c r="U377" s="91" t="str">
        <f>IF(MOD(Таблица233[[#This Row],[Заказ (упаковок)
↓]],Таблица233[[#This Row],[Кратность заказа, упаковок]])&gt;0,"ошибка - неверное количество в заказе","")</f>
        <v/>
      </c>
    </row>
    <row r="378" spans="1:21" x14ac:dyDescent="0.3">
      <c r="A378" s="75"/>
      <c r="B378" s="76" t="s">
        <v>1486</v>
      </c>
      <c r="C378" s="77" t="s">
        <v>26</v>
      </c>
      <c r="D378" s="78" t="s">
        <v>1375</v>
      </c>
      <c r="E378" s="78"/>
      <c r="F378" s="79" t="s">
        <v>1487</v>
      </c>
      <c r="G378" s="80" t="s">
        <v>603</v>
      </c>
      <c r="H378" s="81" t="s">
        <v>1047</v>
      </c>
      <c r="I378" s="81">
        <v>40</v>
      </c>
      <c r="J378" s="82">
        <v>10</v>
      </c>
      <c r="K378" s="167">
        <v>2.9299999999999997</v>
      </c>
      <c r="L378" s="83" t="s">
        <v>1488</v>
      </c>
      <c r="M378" s="84" t="s">
        <v>1378</v>
      </c>
      <c r="N378" s="85"/>
      <c r="O378" s="86">
        <v>8719474812126</v>
      </c>
      <c r="P378" s="86" t="s">
        <v>61</v>
      </c>
      <c r="Q378" s="87"/>
      <c r="R378" s="88">
        <f t="shared" si="11"/>
        <v>0</v>
      </c>
      <c r="S378" s="89" t="str">
        <f t="shared" si="10"/>
        <v>-</v>
      </c>
      <c r="T378" s="90" t="str">
        <f>IF($K$15=1,"",IF(AND(Таблица233[[#This Row],[Заказ (упаковок)
↓]]=0,$K$15*Таблица233[[#This Row],[Уп. в коробке]]&lt;5),0,ROUNDDOWN($K$15*Таблица233[[#This Row],[Уп. в коробке]],0)))</f>
        <v/>
      </c>
      <c r="U378" s="91" t="str">
        <f>IF(MOD(Таблица233[[#This Row],[Заказ (упаковок)
↓]],Таблица233[[#This Row],[Кратность заказа, упаковок]])&gt;0,"ошибка - неверное количество в заказе","")</f>
        <v/>
      </c>
    </row>
    <row r="379" spans="1:21" x14ac:dyDescent="0.3">
      <c r="A379" s="75"/>
      <c r="B379" s="76" t="s">
        <v>1489</v>
      </c>
      <c r="C379" s="77" t="s">
        <v>26</v>
      </c>
      <c r="D379" s="78" t="s">
        <v>1375</v>
      </c>
      <c r="E379" s="78"/>
      <c r="F379" s="79" t="s">
        <v>1490</v>
      </c>
      <c r="G379" s="80" t="s">
        <v>95</v>
      </c>
      <c r="H379" s="81" t="s">
        <v>754</v>
      </c>
      <c r="I379" s="81">
        <v>40</v>
      </c>
      <c r="J379" s="82">
        <v>10</v>
      </c>
      <c r="K379" s="167">
        <v>3.46</v>
      </c>
      <c r="L379" s="83" t="s">
        <v>1491</v>
      </c>
      <c r="M379" s="84" t="s">
        <v>1378</v>
      </c>
      <c r="N379" s="85"/>
      <c r="O379" s="86" t="s">
        <v>1492</v>
      </c>
      <c r="P379" s="86" t="s">
        <v>61</v>
      </c>
      <c r="Q379" s="87"/>
      <c r="R379" s="88">
        <f t="shared" si="11"/>
        <v>0</v>
      </c>
      <c r="S379" s="89" t="str">
        <f t="shared" si="10"/>
        <v>-</v>
      </c>
      <c r="T379" s="90" t="str">
        <f>IF($K$15=1,"",IF(AND(Таблица233[[#This Row],[Заказ (упаковок)
↓]]=0,$K$15*Таблица233[[#This Row],[Уп. в коробке]]&lt;5),0,ROUNDDOWN($K$15*Таблица233[[#This Row],[Уп. в коробке]],0)))</f>
        <v/>
      </c>
      <c r="U379" s="91" t="str">
        <f>IF(MOD(Таблица233[[#This Row],[Заказ (упаковок)
↓]],Таблица233[[#This Row],[Кратность заказа, упаковок]])&gt;0,"ошибка - неверное количество в заказе","")</f>
        <v/>
      </c>
    </row>
    <row r="380" spans="1:21" x14ac:dyDescent="0.3">
      <c r="A380" s="75"/>
      <c r="B380" s="76" t="s">
        <v>1493</v>
      </c>
      <c r="C380" s="77" t="s">
        <v>26</v>
      </c>
      <c r="D380" s="78" t="s">
        <v>1375</v>
      </c>
      <c r="E380" s="78"/>
      <c r="F380" s="79" t="s">
        <v>84</v>
      </c>
      <c r="G380" s="80" t="s">
        <v>340</v>
      </c>
      <c r="H380" s="81" t="s">
        <v>1047</v>
      </c>
      <c r="I380" s="81">
        <v>40</v>
      </c>
      <c r="J380" s="82">
        <v>10</v>
      </c>
      <c r="K380" s="167">
        <v>2.2399999999999998</v>
      </c>
      <c r="L380" s="83" t="s">
        <v>1494</v>
      </c>
      <c r="M380" s="84" t="s">
        <v>1378</v>
      </c>
      <c r="N380" s="85"/>
      <c r="O380" s="86">
        <v>8720143932441</v>
      </c>
      <c r="P380" s="86" t="s">
        <v>61</v>
      </c>
      <c r="Q380" s="87"/>
      <c r="R380" s="88">
        <f t="shared" si="11"/>
        <v>0</v>
      </c>
      <c r="S380" s="89" t="str">
        <f t="shared" si="10"/>
        <v>-</v>
      </c>
      <c r="T380" s="90" t="str">
        <f>IF($K$15=1,"",IF(AND(Таблица233[[#This Row],[Заказ (упаковок)
↓]]=0,$K$15*Таблица233[[#This Row],[Уп. в коробке]]&lt;5),0,ROUNDDOWN($K$15*Таблица233[[#This Row],[Уп. в коробке]],0)))</f>
        <v/>
      </c>
      <c r="U380" s="91" t="str">
        <f>IF(MOD(Таблица233[[#This Row],[Заказ (упаковок)
↓]],Таблица233[[#This Row],[Кратность заказа, упаковок]])&gt;0,"ошибка - неверное количество в заказе","")</f>
        <v/>
      </c>
    </row>
    <row r="381" spans="1:21" x14ac:dyDescent="0.3">
      <c r="A381" s="75"/>
      <c r="B381" s="76" t="s">
        <v>1495</v>
      </c>
      <c r="C381" s="77" t="s">
        <v>26</v>
      </c>
      <c r="D381" s="78" t="s">
        <v>1375</v>
      </c>
      <c r="E381" s="78"/>
      <c r="F381" s="79" t="s">
        <v>1496</v>
      </c>
      <c r="G381" s="80" t="s">
        <v>1297</v>
      </c>
      <c r="H381" s="81" t="s">
        <v>754</v>
      </c>
      <c r="I381" s="81">
        <v>40</v>
      </c>
      <c r="J381" s="82">
        <v>10</v>
      </c>
      <c r="K381" s="167">
        <v>1.98</v>
      </c>
      <c r="L381" s="83" t="s">
        <v>1497</v>
      </c>
      <c r="M381" s="84" t="s">
        <v>1378</v>
      </c>
      <c r="N381" s="85"/>
      <c r="O381" s="86">
        <v>8719274545378</v>
      </c>
      <c r="P381" s="86" t="s">
        <v>61</v>
      </c>
      <c r="Q381" s="87"/>
      <c r="R381" s="88">
        <f t="shared" si="11"/>
        <v>0</v>
      </c>
      <c r="S381" s="89" t="str">
        <f t="shared" si="10"/>
        <v>-</v>
      </c>
      <c r="T381" s="90" t="str">
        <f>IF($K$15=1,"",IF(AND(Таблица233[[#This Row],[Заказ (упаковок)
↓]]=0,$K$15*Таблица233[[#This Row],[Уп. в коробке]]&lt;5),0,ROUNDDOWN($K$15*Таблица233[[#This Row],[Уп. в коробке]],0)))</f>
        <v/>
      </c>
      <c r="U381" s="91" t="str">
        <f>IF(MOD(Таблица233[[#This Row],[Заказ (упаковок)
↓]],Таблица233[[#This Row],[Кратность заказа, упаковок]])&gt;0,"ошибка - неверное количество в заказе","")</f>
        <v/>
      </c>
    </row>
    <row r="382" spans="1:21" x14ac:dyDescent="0.3">
      <c r="A382" s="75"/>
      <c r="B382" s="76" t="s">
        <v>1498</v>
      </c>
      <c r="C382" s="77" t="s">
        <v>26</v>
      </c>
      <c r="D382" s="78" t="s">
        <v>1499</v>
      </c>
      <c r="E382" s="78" t="s">
        <v>1500</v>
      </c>
      <c r="F382" s="79" t="s">
        <v>1501</v>
      </c>
      <c r="G382" s="80" t="s">
        <v>824</v>
      </c>
      <c r="H382" s="81" t="s">
        <v>754</v>
      </c>
      <c r="I382" s="81">
        <v>40</v>
      </c>
      <c r="J382" s="82">
        <v>10</v>
      </c>
      <c r="K382" s="167">
        <v>2.36</v>
      </c>
      <c r="L382" s="83" t="s">
        <v>1502</v>
      </c>
      <c r="M382" s="84" t="s">
        <v>1503</v>
      </c>
      <c r="N382" s="85" t="s">
        <v>1504</v>
      </c>
      <c r="O382" s="86">
        <v>8719274543565</v>
      </c>
      <c r="P382" s="86" t="s">
        <v>61</v>
      </c>
      <c r="Q382" s="87"/>
      <c r="R382" s="88">
        <f t="shared" si="11"/>
        <v>0</v>
      </c>
      <c r="S382" s="89" t="str">
        <f t="shared" si="10"/>
        <v>-</v>
      </c>
      <c r="T382" s="90" t="str">
        <f>IF($K$15=1,"",IF(AND(Таблица233[[#This Row],[Заказ (упаковок)
↓]]=0,$K$15*Таблица233[[#This Row],[Уп. в коробке]]&lt;5),0,ROUNDDOWN($K$15*Таблица233[[#This Row],[Уп. в коробке]],0)))</f>
        <v/>
      </c>
      <c r="U382" s="91" t="str">
        <f>IF(MOD(Таблица233[[#This Row],[Заказ (упаковок)
↓]],Таблица233[[#This Row],[Кратность заказа, упаковок]])&gt;0,"ошибка - неверное количество в заказе","")</f>
        <v/>
      </c>
    </row>
    <row r="383" spans="1:21" x14ac:dyDescent="0.3">
      <c r="A383" s="75"/>
      <c r="B383" s="76" t="s">
        <v>1505</v>
      </c>
      <c r="C383" s="77" t="s">
        <v>26</v>
      </c>
      <c r="D383" s="78" t="s">
        <v>1499</v>
      </c>
      <c r="E383" s="78" t="s">
        <v>1500</v>
      </c>
      <c r="F383" s="79" t="s">
        <v>1506</v>
      </c>
      <c r="G383" s="80" t="s">
        <v>824</v>
      </c>
      <c r="H383" s="81" t="s">
        <v>754</v>
      </c>
      <c r="I383" s="81">
        <v>40</v>
      </c>
      <c r="J383" s="82">
        <v>10</v>
      </c>
      <c r="K383" s="167">
        <v>2.36</v>
      </c>
      <c r="L383" s="83" t="s">
        <v>1507</v>
      </c>
      <c r="M383" s="84" t="s">
        <v>1503</v>
      </c>
      <c r="N383" s="85" t="s">
        <v>1504</v>
      </c>
      <c r="O383" s="86">
        <v>8719274543596</v>
      </c>
      <c r="P383" s="86" t="s">
        <v>61</v>
      </c>
      <c r="Q383" s="87"/>
      <c r="R383" s="88">
        <f t="shared" si="11"/>
        <v>0</v>
      </c>
      <c r="S383" s="89" t="str">
        <f t="shared" si="10"/>
        <v>-</v>
      </c>
      <c r="T383" s="90" t="str">
        <f>IF($K$15=1,"",IF(AND(Таблица233[[#This Row],[Заказ (упаковок)
↓]]=0,$K$15*Таблица233[[#This Row],[Уп. в коробке]]&lt;5),0,ROUNDDOWN($K$15*Таблица233[[#This Row],[Уп. в коробке]],0)))</f>
        <v/>
      </c>
      <c r="U383" s="91" t="str">
        <f>IF(MOD(Таблица233[[#This Row],[Заказ (упаковок)
↓]],Таблица233[[#This Row],[Кратность заказа, упаковок]])&gt;0,"ошибка - неверное количество в заказе","")</f>
        <v/>
      </c>
    </row>
    <row r="384" spans="1:21" x14ac:dyDescent="0.3">
      <c r="A384" s="75"/>
      <c r="B384" s="76" t="s">
        <v>1508</v>
      </c>
      <c r="C384" s="77" t="s">
        <v>26</v>
      </c>
      <c r="D384" s="78" t="s">
        <v>1499</v>
      </c>
      <c r="E384" s="78" t="s">
        <v>1500</v>
      </c>
      <c r="F384" s="79" t="s">
        <v>1509</v>
      </c>
      <c r="G384" s="80" t="s">
        <v>824</v>
      </c>
      <c r="H384" s="81" t="s">
        <v>754</v>
      </c>
      <c r="I384" s="81">
        <v>40</v>
      </c>
      <c r="J384" s="82">
        <v>10</v>
      </c>
      <c r="K384" s="167">
        <v>2.36</v>
      </c>
      <c r="L384" s="83" t="s">
        <v>1510</v>
      </c>
      <c r="M384" s="84" t="s">
        <v>1503</v>
      </c>
      <c r="N384" s="85" t="s">
        <v>1504</v>
      </c>
      <c r="O384" s="86" t="s">
        <v>1511</v>
      </c>
      <c r="P384" s="86" t="s">
        <v>61</v>
      </c>
      <c r="Q384" s="87"/>
      <c r="R384" s="88">
        <f t="shared" si="11"/>
        <v>0</v>
      </c>
      <c r="S384" s="89" t="str">
        <f t="shared" si="10"/>
        <v>-</v>
      </c>
      <c r="T384" s="90" t="str">
        <f>IF($K$15=1,"",IF(AND(Таблица233[[#This Row],[Заказ (упаковок)
↓]]=0,$K$15*Таблица233[[#This Row],[Уп. в коробке]]&lt;5),0,ROUNDDOWN($K$15*Таблица233[[#This Row],[Уп. в коробке]],0)))</f>
        <v/>
      </c>
      <c r="U384" s="91" t="str">
        <f>IF(MOD(Таблица233[[#This Row],[Заказ (упаковок)
↓]],Таблица233[[#This Row],[Кратность заказа, упаковок]])&gt;0,"ошибка - неверное количество в заказе","")</f>
        <v/>
      </c>
    </row>
    <row r="385" spans="1:21" x14ac:dyDescent="0.3">
      <c r="A385" s="75"/>
      <c r="B385" s="76" t="s">
        <v>1512</v>
      </c>
      <c r="C385" s="77" t="s">
        <v>26</v>
      </c>
      <c r="D385" s="78" t="s">
        <v>1499</v>
      </c>
      <c r="E385" s="78" t="s">
        <v>1500</v>
      </c>
      <c r="F385" s="79" t="s">
        <v>1513</v>
      </c>
      <c r="G385" s="80" t="s">
        <v>824</v>
      </c>
      <c r="H385" s="81" t="s">
        <v>754</v>
      </c>
      <c r="I385" s="81">
        <v>40</v>
      </c>
      <c r="J385" s="82">
        <v>10</v>
      </c>
      <c r="K385" s="167">
        <v>2.36</v>
      </c>
      <c r="L385" s="83" t="s">
        <v>1514</v>
      </c>
      <c r="M385" s="84" t="s">
        <v>1503</v>
      </c>
      <c r="N385" s="85" t="s">
        <v>1504</v>
      </c>
      <c r="O385" s="86">
        <v>8719274543572</v>
      </c>
      <c r="P385" s="86" t="s">
        <v>61</v>
      </c>
      <c r="Q385" s="87"/>
      <c r="R385" s="88">
        <f t="shared" si="11"/>
        <v>0</v>
      </c>
      <c r="S385" s="89" t="str">
        <f t="shared" si="10"/>
        <v>-</v>
      </c>
      <c r="T385" s="90" t="str">
        <f>IF($K$15=1,"",IF(AND(Таблица233[[#This Row],[Заказ (упаковок)
↓]]=0,$K$15*Таблица233[[#This Row],[Уп. в коробке]]&lt;5),0,ROUNDDOWN($K$15*Таблица233[[#This Row],[Уп. в коробке]],0)))</f>
        <v/>
      </c>
      <c r="U385" s="91" t="str">
        <f>IF(MOD(Таблица233[[#This Row],[Заказ (упаковок)
↓]],Таблица233[[#This Row],[Кратность заказа, упаковок]])&gt;0,"ошибка - неверное количество в заказе","")</f>
        <v/>
      </c>
    </row>
    <row r="386" spans="1:21" x14ac:dyDescent="0.3">
      <c r="A386" s="75"/>
      <c r="B386" s="76" t="s">
        <v>1515</v>
      </c>
      <c r="C386" s="77" t="s">
        <v>26</v>
      </c>
      <c r="D386" s="78" t="s">
        <v>1499</v>
      </c>
      <c r="E386" s="78" t="s">
        <v>1516</v>
      </c>
      <c r="F386" s="79" t="s">
        <v>84</v>
      </c>
      <c r="G386" s="80" t="s">
        <v>824</v>
      </c>
      <c r="H386" s="81" t="s">
        <v>754</v>
      </c>
      <c r="I386" s="81">
        <v>40</v>
      </c>
      <c r="J386" s="82">
        <v>10</v>
      </c>
      <c r="K386" s="167">
        <v>2.36</v>
      </c>
      <c r="L386" s="83" t="s">
        <v>1517</v>
      </c>
      <c r="M386" s="84" t="s">
        <v>1503</v>
      </c>
      <c r="N386" s="85" t="s">
        <v>1518</v>
      </c>
      <c r="O386" s="86" t="s">
        <v>1519</v>
      </c>
      <c r="P386" s="86" t="s">
        <v>61</v>
      </c>
      <c r="Q386" s="87"/>
      <c r="R386" s="88">
        <f t="shared" si="11"/>
        <v>0</v>
      </c>
      <c r="S386" s="89" t="str">
        <f t="shared" si="10"/>
        <v>-</v>
      </c>
      <c r="T386" s="90" t="str">
        <f>IF($K$15=1,"",IF(AND(Таблица233[[#This Row],[Заказ (упаковок)
↓]]=0,$K$15*Таблица233[[#This Row],[Уп. в коробке]]&lt;5),0,ROUNDDOWN($K$15*Таблица233[[#This Row],[Уп. в коробке]],0)))</f>
        <v/>
      </c>
      <c r="U386" s="91" t="str">
        <f>IF(MOD(Таблица233[[#This Row],[Заказ (упаковок)
↓]],Таблица233[[#This Row],[Кратность заказа, упаковок]])&gt;0,"ошибка - неверное количество в заказе","")</f>
        <v/>
      </c>
    </row>
    <row r="387" spans="1:21" x14ac:dyDescent="0.3">
      <c r="A387" s="75"/>
      <c r="B387" s="76" t="s">
        <v>1520</v>
      </c>
      <c r="C387" s="77" t="s">
        <v>26</v>
      </c>
      <c r="D387" s="78" t="s">
        <v>1521</v>
      </c>
      <c r="E387" s="78" t="s">
        <v>1522</v>
      </c>
      <c r="F387" s="79" t="s">
        <v>1523</v>
      </c>
      <c r="G387" s="80" t="s">
        <v>1397</v>
      </c>
      <c r="H387" s="81" t="s">
        <v>1524</v>
      </c>
      <c r="I387" s="81">
        <v>40</v>
      </c>
      <c r="J387" s="82">
        <v>10</v>
      </c>
      <c r="K387" s="167">
        <v>3.0399999999999996</v>
      </c>
      <c r="L387" s="83" t="s">
        <v>1525</v>
      </c>
      <c r="M387" s="84" t="s">
        <v>1526</v>
      </c>
      <c r="N387" s="85" t="s">
        <v>1527</v>
      </c>
      <c r="O387" s="86" t="s">
        <v>1528</v>
      </c>
      <c r="P387" s="86" t="s">
        <v>61</v>
      </c>
      <c r="Q387" s="87"/>
      <c r="R387" s="88">
        <f t="shared" si="11"/>
        <v>0</v>
      </c>
      <c r="S387" s="89" t="str">
        <f t="shared" si="10"/>
        <v>-</v>
      </c>
      <c r="T387" s="90" t="str">
        <f>IF($K$15=1,"",IF(AND(Таблица233[[#This Row],[Заказ (упаковок)
↓]]=0,$K$15*Таблица233[[#This Row],[Уп. в коробке]]&lt;5),0,ROUNDDOWN($K$15*Таблица233[[#This Row],[Уп. в коробке]],0)))</f>
        <v/>
      </c>
      <c r="U387" s="91" t="str">
        <f>IF(MOD(Таблица233[[#This Row],[Заказ (упаковок)
↓]],Таблица233[[#This Row],[Кратность заказа, упаковок]])&gt;0,"ошибка - неверное количество в заказе","")</f>
        <v/>
      </c>
    </row>
    <row r="388" spans="1:21" x14ac:dyDescent="0.3">
      <c r="A388" s="75"/>
      <c r="B388" s="76" t="s">
        <v>1529</v>
      </c>
      <c r="C388" s="77" t="s">
        <v>26</v>
      </c>
      <c r="D388" s="78" t="s">
        <v>1521</v>
      </c>
      <c r="E388" s="78" t="s">
        <v>1522</v>
      </c>
      <c r="F388" s="79" t="s">
        <v>1530</v>
      </c>
      <c r="G388" s="80" t="s">
        <v>1397</v>
      </c>
      <c r="H388" s="81" t="s">
        <v>1524</v>
      </c>
      <c r="I388" s="81">
        <v>40</v>
      </c>
      <c r="J388" s="82">
        <v>10</v>
      </c>
      <c r="K388" s="167">
        <v>4.5199999999999996</v>
      </c>
      <c r="L388" s="83" t="s">
        <v>1531</v>
      </c>
      <c r="M388" s="84" t="s">
        <v>1526</v>
      </c>
      <c r="N388" s="85" t="s">
        <v>1527</v>
      </c>
      <c r="O388" s="86" t="s">
        <v>1532</v>
      </c>
      <c r="P388" s="86" t="s">
        <v>61</v>
      </c>
      <c r="Q388" s="87"/>
      <c r="R388" s="88">
        <f t="shared" si="11"/>
        <v>0</v>
      </c>
      <c r="S388" s="89" t="str">
        <f t="shared" si="10"/>
        <v>-</v>
      </c>
      <c r="T388" s="90" t="str">
        <f>IF($K$15=1,"",IF(AND(Таблица233[[#This Row],[Заказ (упаковок)
↓]]=0,$K$15*Таблица233[[#This Row],[Уп. в коробке]]&lt;5),0,ROUNDDOWN($K$15*Таблица233[[#This Row],[Уп. в коробке]],0)))</f>
        <v/>
      </c>
      <c r="U388" s="91" t="str">
        <f>IF(MOD(Таблица233[[#This Row],[Заказ (упаковок)
↓]],Таблица233[[#This Row],[Кратность заказа, упаковок]])&gt;0,"ошибка - неверное количество в заказе","")</f>
        <v/>
      </c>
    </row>
    <row r="389" spans="1:21" x14ac:dyDescent="0.3">
      <c r="A389" s="75"/>
      <c r="B389" s="76" t="s">
        <v>1533</v>
      </c>
      <c r="C389" s="77" t="s">
        <v>26</v>
      </c>
      <c r="D389" s="78" t="s">
        <v>1521</v>
      </c>
      <c r="E389" s="78" t="s">
        <v>1522</v>
      </c>
      <c r="F389" s="79" t="s">
        <v>1534</v>
      </c>
      <c r="G389" s="80" t="s">
        <v>1397</v>
      </c>
      <c r="H389" s="81" t="s">
        <v>1524</v>
      </c>
      <c r="I389" s="81">
        <v>40</v>
      </c>
      <c r="J389" s="82">
        <v>10</v>
      </c>
      <c r="K389" s="167">
        <v>3.46</v>
      </c>
      <c r="L389" s="83" t="s">
        <v>1535</v>
      </c>
      <c r="M389" s="84" t="s">
        <v>1526</v>
      </c>
      <c r="N389" s="85" t="s">
        <v>1527</v>
      </c>
      <c r="O389" s="86" t="s">
        <v>1536</v>
      </c>
      <c r="P389" s="86" t="s">
        <v>61</v>
      </c>
      <c r="Q389" s="87"/>
      <c r="R389" s="88">
        <f t="shared" si="11"/>
        <v>0</v>
      </c>
      <c r="S389" s="89" t="str">
        <f t="shared" si="10"/>
        <v>-</v>
      </c>
      <c r="T389" s="90" t="str">
        <f>IF($K$15=1,"",IF(AND(Таблица233[[#This Row],[Заказ (упаковок)
↓]]=0,$K$15*Таблица233[[#This Row],[Уп. в коробке]]&lt;5),0,ROUNDDOWN($K$15*Таблица233[[#This Row],[Уп. в коробке]],0)))</f>
        <v/>
      </c>
      <c r="U389" s="91" t="str">
        <f>IF(MOD(Таблица233[[#This Row],[Заказ (упаковок)
↓]],Таблица233[[#This Row],[Кратность заказа, упаковок]])&gt;0,"ошибка - неверное количество в заказе","")</f>
        <v/>
      </c>
    </row>
    <row r="390" spans="1:21" x14ac:dyDescent="0.3">
      <c r="A390" s="75"/>
      <c r="B390" s="76" t="s">
        <v>1537</v>
      </c>
      <c r="C390" s="77" t="s">
        <v>26</v>
      </c>
      <c r="D390" s="78" t="s">
        <v>1521</v>
      </c>
      <c r="E390" s="78" t="s">
        <v>1522</v>
      </c>
      <c r="F390" s="79" t="s">
        <v>1538</v>
      </c>
      <c r="G390" s="80" t="s">
        <v>1397</v>
      </c>
      <c r="H390" s="81" t="s">
        <v>1524</v>
      </c>
      <c r="I390" s="81">
        <v>40</v>
      </c>
      <c r="J390" s="82">
        <v>10</v>
      </c>
      <c r="K390" s="167">
        <v>3.1399999999999997</v>
      </c>
      <c r="L390" s="83" t="s">
        <v>1539</v>
      </c>
      <c r="M390" s="84" t="s">
        <v>1526</v>
      </c>
      <c r="N390" s="85" t="s">
        <v>1527</v>
      </c>
      <c r="O390" s="86" t="s">
        <v>1540</v>
      </c>
      <c r="P390" s="86" t="s">
        <v>61</v>
      </c>
      <c r="Q390" s="87"/>
      <c r="R390" s="88">
        <f t="shared" si="11"/>
        <v>0</v>
      </c>
      <c r="S390" s="89" t="str">
        <f t="shared" si="10"/>
        <v>-</v>
      </c>
      <c r="T390" s="90" t="str">
        <f>IF($K$15=1,"",IF(AND(Таблица233[[#This Row],[Заказ (упаковок)
↓]]=0,$K$15*Таблица233[[#This Row],[Уп. в коробке]]&lt;5),0,ROUNDDOWN($K$15*Таблица233[[#This Row],[Уп. в коробке]],0)))</f>
        <v/>
      </c>
      <c r="U390" s="91" t="str">
        <f>IF(MOD(Таблица233[[#This Row],[Заказ (упаковок)
↓]],Таблица233[[#This Row],[Кратность заказа, упаковок]])&gt;0,"ошибка - неверное количество в заказе","")</f>
        <v/>
      </c>
    </row>
    <row r="391" spans="1:21" x14ac:dyDescent="0.3">
      <c r="A391" s="75"/>
      <c r="B391" s="76" t="s">
        <v>1541</v>
      </c>
      <c r="C391" s="77" t="s">
        <v>26</v>
      </c>
      <c r="D391" s="78" t="s">
        <v>1521</v>
      </c>
      <c r="E391" s="78" t="s">
        <v>1542</v>
      </c>
      <c r="F391" s="79" t="s">
        <v>84</v>
      </c>
      <c r="G391" s="80" t="s">
        <v>824</v>
      </c>
      <c r="H391" s="81" t="s">
        <v>1543</v>
      </c>
      <c r="I391" s="81">
        <v>40</v>
      </c>
      <c r="J391" s="82">
        <v>10</v>
      </c>
      <c r="K391" s="167">
        <v>2.7699999999999996</v>
      </c>
      <c r="L391" s="83" t="s">
        <v>1544</v>
      </c>
      <c r="M391" s="84" t="s">
        <v>1526</v>
      </c>
      <c r="N391" s="85" t="s">
        <v>1545</v>
      </c>
      <c r="O391" s="86" t="s">
        <v>1546</v>
      </c>
      <c r="P391" s="86" t="s">
        <v>61</v>
      </c>
      <c r="Q391" s="87"/>
      <c r="R391" s="88">
        <f t="shared" si="11"/>
        <v>0</v>
      </c>
      <c r="S391" s="89" t="str">
        <f t="shared" si="10"/>
        <v>-</v>
      </c>
      <c r="T391" s="90" t="str">
        <f>IF($K$15=1,"",IF(AND(Таблица233[[#This Row],[Заказ (упаковок)
↓]]=0,$K$15*Таблица233[[#This Row],[Уп. в коробке]]&lt;5),0,ROUNDDOWN($K$15*Таблица233[[#This Row],[Уп. в коробке]],0)))</f>
        <v/>
      </c>
      <c r="U391" s="91" t="str">
        <f>IF(MOD(Таблица233[[#This Row],[Заказ (упаковок)
↓]],Таблица233[[#This Row],[Кратность заказа, упаковок]])&gt;0,"ошибка - неверное количество в заказе","")</f>
        <v/>
      </c>
    </row>
    <row r="392" spans="1:21" x14ac:dyDescent="0.3">
      <c r="A392" s="75"/>
      <c r="B392" s="76" t="s">
        <v>1547</v>
      </c>
      <c r="C392" s="77" t="s">
        <v>26</v>
      </c>
      <c r="D392" s="78" t="s">
        <v>1521</v>
      </c>
      <c r="E392" s="78" t="s">
        <v>1542</v>
      </c>
      <c r="F392" s="79" t="s">
        <v>1548</v>
      </c>
      <c r="G392" s="80" t="s">
        <v>95</v>
      </c>
      <c r="H392" s="81" t="s">
        <v>1543</v>
      </c>
      <c r="I392" s="81">
        <v>40</v>
      </c>
      <c r="J392" s="82">
        <v>10</v>
      </c>
      <c r="K392" s="167">
        <v>2.61</v>
      </c>
      <c r="L392" s="83" t="s">
        <v>1549</v>
      </c>
      <c r="M392" s="84" t="s">
        <v>1526</v>
      </c>
      <c r="N392" s="85" t="s">
        <v>1545</v>
      </c>
      <c r="O392" s="86" t="s">
        <v>1550</v>
      </c>
      <c r="P392" s="86" t="s">
        <v>61</v>
      </c>
      <c r="Q392" s="87"/>
      <c r="R392" s="88">
        <f t="shared" si="11"/>
        <v>0</v>
      </c>
      <c r="S392" s="89" t="str">
        <f t="shared" si="10"/>
        <v>-</v>
      </c>
      <c r="T392" s="90" t="str">
        <f>IF($K$15=1,"",IF(AND(Таблица233[[#This Row],[Заказ (упаковок)
↓]]=0,$K$15*Таблица233[[#This Row],[Уп. в коробке]]&lt;5),0,ROUNDDOWN($K$15*Таблица233[[#This Row],[Уп. в коробке]],0)))</f>
        <v/>
      </c>
      <c r="U392" s="91" t="str">
        <f>IF(MOD(Таблица233[[#This Row],[Заказ (упаковок)
↓]],Таблица233[[#This Row],[Кратность заказа, упаковок]])&gt;0,"ошибка - неверное количество в заказе","")</f>
        <v/>
      </c>
    </row>
    <row r="393" spans="1:21" x14ac:dyDescent="0.3">
      <c r="A393" s="75"/>
      <c r="B393" s="76" t="s">
        <v>1551</v>
      </c>
      <c r="C393" s="77" t="s">
        <v>26</v>
      </c>
      <c r="D393" s="78" t="s">
        <v>1521</v>
      </c>
      <c r="E393" s="78" t="s">
        <v>1522</v>
      </c>
      <c r="F393" s="79" t="s">
        <v>1552</v>
      </c>
      <c r="G393" s="80" t="s">
        <v>1397</v>
      </c>
      <c r="H393" s="81" t="s">
        <v>1524</v>
      </c>
      <c r="I393" s="81">
        <v>40</v>
      </c>
      <c r="J393" s="82">
        <v>10</v>
      </c>
      <c r="K393" s="167">
        <v>3.0399999999999996</v>
      </c>
      <c r="L393" s="83" t="s">
        <v>1553</v>
      </c>
      <c r="M393" s="84" t="s">
        <v>1526</v>
      </c>
      <c r="N393" s="85" t="s">
        <v>1527</v>
      </c>
      <c r="O393" s="86" t="s">
        <v>1554</v>
      </c>
      <c r="P393" s="86" t="s">
        <v>61</v>
      </c>
      <c r="Q393" s="87"/>
      <c r="R393" s="88">
        <f t="shared" si="11"/>
        <v>0</v>
      </c>
      <c r="S393" s="89" t="str">
        <f t="shared" si="10"/>
        <v>-</v>
      </c>
      <c r="T393" s="90" t="str">
        <f>IF($K$15=1,"",IF(AND(Таблица233[[#This Row],[Заказ (упаковок)
↓]]=0,$K$15*Таблица233[[#This Row],[Уп. в коробке]]&lt;5),0,ROUNDDOWN($K$15*Таблица233[[#This Row],[Уп. в коробке]],0)))</f>
        <v/>
      </c>
      <c r="U393" s="91" t="str">
        <f>IF(MOD(Таблица233[[#This Row],[Заказ (упаковок)
↓]],Таблица233[[#This Row],[Кратность заказа, упаковок]])&gt;0,"ошибка - неверное количество в заказе","")</f>
        <v/>
      </c>
    </row>
    <row r="394" spans="1:21" x14ac:dyDescent="0.3">
      <c r="A394" s="75"/>
      <c r="B394" s="76" t="s">
        <v>1555</v>
      </c>
      <c r="C394" s="77" t="s">
        <v>26</v>
      </c>
      <c r="D394" s="78" t="s">
        <v>1521</v>
      </c>
      <c r="E394" s="78" t="s">
        <v>1556</v>
      </c>
      <c r="F394" s="79"/>
      <c r="G394" s="80" t="s">
        <v>1464</v>
      </c>
      <c r="H394" s="81" t="s">
        <v>57</v>
      </c>
      <c r="I394" s="81">
        <v>40</v>
      </c>
      <c r="J394" s="82">
        <v>10</v>
      </c>
      <c r="K394" s="167">
        <v>3.25</v>
      </c>
      <c r="L394" s="83" t="s">
        <v>1557</v>
      </c>
      <c r="M394" s="84" t="s">
        <v>1526</v>
      </c>
      <c r="N394" s="85" t="s">
        <v>1558</v>
      </c>
      <c r="O394" s="86" t="s">
        <v>1559</v>
      </c>
      <c r="P394" s="86" t="s">
        <v>61</v>
      </c>
      <c r="Q394" s="87"/>
      <c r="R394" s="88">
        <f t="shared" si="11"/>
        <v>0</v>
      </c>
      <c r="S394" s="89" t="str">
        <f t="shared" si="10"/>
        <v>-</v>
      </c>
      <c r="T394" s="90" t="str">
        <f>IF($K$15=1,"",IF(AND(Таблица233[[#This Row],[Заказ (упаковок)
↓]]=0,$K$15*Таблица233[[#This Row],[Уп. в коробке]]&lt;5),0,ROUNDDOWN($K$15*Таблица233[[#This Row],[Уп. в коробке]],0)))</f>
        <v/>
      </c>
      <c r="U394" s="91" t="str">
        <f>IF(MOD(Таблица233[[#This Row],[Заказ (упаковок)
↓]],Таблица233[[#This Row],[Кратность заказа, упаковок]])&gt;0,"ошибка - неверное количество в заказе","")</f>
        <v/>
      </c>
    </row>
    <row r="395" spans="1:21" x14ac:dyDescent="0.3">
      <c r="A395" s="75"/>
      <c r="B395" s="76" t="s">
        <v>1560</v>
      </c>
      <c r="C395" s="77" t="s">
        <v>26</v>
      </c>
      <c r="D395" s="78" t="s">
        <v>1521</v>
      </c>
      <c r="E395" s="78" t="s">
        <v>1561</v>
      </c>
      <c r="F395" s="79"/>
      <c r="G395" s="80" t="s">
        <v>95</v>
      </c>
      <c r="H395" s="81" t="s">
        <v>796</v>
      </c>
      <c r="I395" s="81">
        <v>40</v>
      </c>
      <c r="J395" s="82">
        <v>10</v>
      </c>
      <c r="K395" s="167">
        <v>2.4</v>
      </c>
      <c r="L395" s="83" t="s">
        <v>1562</v>
      </c>
      <c r="M395" s="84" t="s">
        <v>1526</v>
      </c>
      <c r="N395" s="85" t="s">
        <v>1563</v>
      </c>
      <c r="O395" s="86" t="s">
        <v>1564</v>
      </c>
      <c r="P395" s="86" t="s">
        <v>61</v>
      </c>
      <c r="Q395" s="87"/>
      <c r="R395" s="88">
        <f t="shared" si="11"/>
        <v>0</v>
      </c>
      <c r="S395" s="89" t="str">
        <f t="shared" si="10"/>
        <v>-</v>
      </c>
      <c r="T395" s="90" t="str">
        <f>IF($K$15=1,"",IF(AND(Таблица233[[#This Row],[Заказ (упаковок)
↓]]=0,$K$15*Таблица233[[#This Row],[Уп. в коробке]]&lt;5),0,ROUNDDOWN($K$15*Таблица233[[#This Row],[Уп. в коробке]],0)))</f>
        <v/>
      </c>
      <c r="U395" s="91" t="str">
        <f>IF(MOD(Таблица233[[#This Row],[Заказ (упаковок)
↓]],Таблица233[[#This Row],[Кратность заказа, упаковок]])&gt;0,"ошибка - неверное количество в заказе","")</f>
        <v/>
      </c>
    </row>
    <row r="396" spans="1:21" x14ac:dyDescent="0.3">
      <c r="A396" s="75"/>
      <c r="B396" s="76" t="s">
        <v>1565</v>
      </c>
      <c r="C396" s="77" t="s">
        <v>26</v>
      </c>
      <c r="D396" s="78" t="s">
        <v>1566</v>
      </c>
      <c r="E396" s="78" t="s">
        <v>1567</v>
      </c>
      <c r="F396" s="79"/>
      <c r="G396" s="80" t="s">
        <v>95</v>
      </c>
      <c r="H396" s="81" t="s">
        <v>754</v>
      </c>
      <c r="I396" s="81">
        <v>40</v>
      </c>
      <c r="J396" s="82">
        <v>10</v>
      </c>
      <c r="K396" s="167">
        <v>2.8299999999999996</v>
      </c>
      <c r="L396" s="83" t="s">
        <v>1568</v>
      </c>
      <c r="M396" s="84" t="s">
        <v>1569</v>
      </c>
      <c r="N396" s="85" t="s">
        <v>1570</v>
      </c>
      <c r="O396" s="86" t="s">
        <v>1571</v>
      </c>
      <c r="P396" s="86" t="s">
        <v>61</v>
      </c>
      <c r="Q396" s="87"/>
      <c r="R396" s="88">
        <f t="shared" si="11"/>
        <v>0</v>
      </c>
      <c r="S396" s="89" t="str">
        <f t="shared" si="10"/>
        <v>-</v>
      </c>
      <c r="T396" s="90" t="str">
        <f>IF($K$15=1,"",IF(AND(Таблица233[[#This Row],[Заказ (упаковок)
↓]]=0,$K$15*Таблица233[[#This Row],[Уп. в коробке]]&lt;5),0,ROUNDDOWN($K$15*Таблица233[[#This Row],[Уп. в коробке]],0)))</f>
        <v/>
      </c>
      <c r="U396" s="91" t="str">
        <f>IF(MOD(Таблица233[[#This Row],[Заказ (упаковок)
↓]],Таблица233[[#This Row],[Кратность заказа, упаковок]])&gt;0,"ошибка - неверное количество в заказе","")</f>
        <v/>
      </c>
    </row>
    <row r="397" spans="1:21" x14ac:dyDescent="0.3">
      <c r="A397" s="75"/>
      <c r="B397" s="76" t="s">
        <v>1572</v>
      </c>
      <c r="C397" s="77" t="s">
        <v>26</v>
      </c>
      <c r="D397" s="78" t="s">
        <v>1566</v>
      </c>
      <c r="E397" s="78" t="s">
        <v>1573</v>
      </c>
      <c r="F397" s="79" t="s">
        <v>1574</v>
      </c>
      <c r="G397" s="80" t="s">
        <v>56</v>
      </c>
      <c r="H397" s="81" t="s">
        <v>754</v>
      </c>
      <c r="I397" s="81">
        <v>40</v>
      </c>
      <c r="J397" s="82">
        <v>10</v>
      </c>
      <c r="K397" s="167">
        <v>3.42</v>
      </c>
      <c r="L397" s="83" t="s">
        <v>1575</v>
      </c>
      <c r="M397" s="84" t="s">
        <v>1569</v>
      </c>
      <c r="N397" s="85" t="s">
        <v>1576</v>
      </c>
      <c r="O397" s="86" t="s">
        <v>1577</v>
      </c>
      <c r="P397" s="86" t="s">
        <v>61</v>
      </c>
      <c r="Q397" s="87"/>
      <c r="R397" s="88">
        <f t="shared" si="11"/>
        <v>0</v>
      </c>
      <c r="S397" s="89" t="str">
        <f t="shared" si="10"/>
        <v>-</v>
      </c>
      <c r="T397" s="90" t="str">
        <f>IF($K$15=1,"",IF(AND(Таблица233[[#This Row],[Заказ (упаковок)
↓]]=0,$K$15*Таблица233[[#This Row],[Уп. в коробке]]&lt;5),0,ROUNDDOWN($K$15*Таблица233[[#This Row],[Уп. в коробке]],0)))</f>
        <v/>
      </c>
      <c r="U397" s="91" t="str">
        <f>IF(MOD(Таблица233[[#This Row],[Заказ (упаковок)
↓]],Таблица233[[#This Row],[Кратность заказа, упаковок]])&gt;0,"ошибка - неверное количество в заказе","")</f>
        <v/>
      </c>
    </row>
    <row r="398" spans="1:21" x14ac:dyDescent="0.3">
      <c r="A398" s="75"/>
      <c r="B398" s="76" t="s">
        <v>1578</v>
      </c>
      <c r="C398" s="77" t="s">
        <v>26</v>
      </c>
      <c r="D398" s="78" t="s">
        <v>1579</v>
      </c>
      <c r="E398" s="78" t="s">
        <v>1580</v>
      </c>
      <c r="F398" s="79" t="s">
        <v>1581</v>
      </c>
      <c r="G398" s="80" t="s">
        <v>824</v>
      </c>
      <c r="H398" s="81" t="s">
        <v>1582</v>
      </c>
      <c r="I398" s="81">
        <v>40</v>
      </c>
      <c r="J398" s="82">
        <v>10</v>
      </c>
      <c r="K398" s="167">
        <v>2.1399999999999997</v>
      </c>
      <c r="L398" s="83" t="s">
        <v>1583</v>
      </c>
      <c r="M398" s="84" t="s">
        <v>1584</v>
      </c>
      <c r="N398" s="85" t="s">
        <v>1585</v>
      </c>
      <c r="O398" s="86" t="s">
        <v>1586</v>
      </c>
      <c r="P398" s="86" t="s">
        <v>61</v>
      </c>
      <c r="Q398" s="87"/>
      <c r="R398" s="88">
        <f t="shared" si="11"/>
        <v>0</v>
      </c>
      <c r="S398" s="89" t="str">
        <f t="shared" si="10"/>
        <v>-</v>
      </c>
      <c r="T398" s="90" t="str">
        <f>IF($K$15=1,"",IF(AND(Таблица233[[#This Row],[Заказ (упаковок)
↓]]=0,$K$15*Таблица233[[#This Row],[Уп. в коробке]]&lt;5),0,ROUNDDOWN($K$15*Таблица233[[#This Row],[Уп. в коробке]],0)))</f>
        <v/>
      </c>
      <c r="U398" s="91" t="str">
        <f>IF(MOD(Таблица233[[#This Row],[Заказ (упаковок)
↓]],Таблица233[[#This Row],[Кратность заказа, упаковок]])&gt;0,"ошибка - неверное количество в заказе","")</f>
        <v/>
      </c>
    </row>
    <row r="399" spans="1:21" x14ac:dyDescent="0.3">
      <c r="A399" s="75"/>
      <c r="B399" s="76" t="s">
        <v>1587</v>
      </c>
      <c r="C399" s="77" t="s">
        <v>26</v>
      </c>
      <c r="D399" s="78" t="s">
        <v>1588</v>
      </c>
      <c r="E399" s="78" t="s">
        <v>1589</v>
      </c>
      <c r="F399" s="79"/>
      <c r="G399" s="80" t="s">
        <v>1397</v>
      </c>
      <c r="H399" s="81" t="s">
        <v>1590</v>
      </c>
      <c r="I399" s="81">
        <v>40</v>
      </c>
      <c r="J399" s="82">
        <v>10</v>
      </c>
      <c r="K399" s="167">
        <v>2.61</v>
      </c>
      <c r="L399" s="83" t="s">
        <v>1591</v>
      </c>
      <c r="M399" s="84" t="s">
        <v>1592</v>
      </c>
      <c r="N399" s="85" t="s">
        <v>1593</v>
      </c>
      <c r="O399" s="86" t="s">
        <v>1594</v>
      </c>
      <c r="P399" s="86" t="s">
        <v>61</v>
      </c>
      <c r="Q399" s="87"/>
      <c r="R399" s="88">
        <f t="shared" si="11"/>
        <v>0</v>
      </c>
      <c r="S399" s="89" t="str">
        <f t="shared" si="10"/>
        <v>-</v>
      </c>
      <c r="T399" s="90" t="str">
        <f>IF($K$15=1,"",IF(AND(Таблица233[[#This Row],[Заказ (упаковок)
↓]]=0,$K$15*Таблица233[[#This Row],[Уп. в коробке]]&lt;5),0,ROUNDDOWN($K$15*Таблица233[[#This Row],[Уп. в коробке]],0)))</f>
        <v/>
      </c>
      <c r="U399" s="91" t="str">
        <f>IF(MOD(Таблица233[[#This Row],[Заказ (упаковок)
↓]],Таблица233[[#This Row],[Кратность заказа, упаковок]])&gt;0,"ошибка - неверное количество в заказе","")</f>
        <v/>
      </c>
    </row>
    <row r="400" spans="1:21" x14ac:dyDescent="0.3">
      <c r="A400" s="75"/>
      <c r="B400" s="76" t="s">
        <v>1595</v>
      </c>
      <c r="C400" s="77" t="s">
        <v>26</v>
      </c>
      <c r="D400" s="78" t="s">
        <v>1596</v>
      </c>
      <c r="E400" s="78" t="s">
        <v>1597</v>
      </c>
      <c r="F400" s="79" t="s">
        <v>1598</v>
      </c>
      <c r="G400" s="80" t="s">
        <v>95</v>
      </c>
      <c r="H400" s="81" t="s">
        <v>796</v>
      </c>
      <c r="I400" s="81">
        <v>40</v>
      </c>
      <c r="J400" s="82">
        <v>10</v>
      </c>
      <c r="K400" s="167">
        <v>2.4</v>
      </c>
      <c r="L400" s="83" t="s">
        <v>1599</v>
      </c>
      <c r="M400" s="84" t="s">
        <v>1600</v>
      </c>
      <c r="N400" s="85" t="s">
        <v>1601</v>
      </c>
      <c r="O400" s="86" t="s">
        <v>1602</v>
      </c>
      <c r="P400" s="86" t="s">
        <v>61</v>
      </c>
      <c r="Q400" s="87"/>
      <c r="R400" s="88">
        <f t="shared" si="11"/>
        <v>0</v>
      </c>
      <c r="S400" s="89" t="str">
        <f t="shared" si="10"/>
        <v>-</v>
      </c>
      <c r="T400" s="90" t="str">
        <f>IF($K$15=1,"",IF(AND(Таблица233[[#This Row],[Заказ (упаковок)
↓]]=0,$K$15*Таблица233[[#This Row],[Уп. в коробке]]&lt;5),0,ROUNDDOWN($K$15*Таблица233[[#This Row],[Уп. в коробке]],0)))</f>
        <v/>
      </c>
      <c r="U400" s="91" t="str">
        <f>IF(MOD(Таблица233[[#This Row],[Заказ (упаковок)
↓]],Таблица233[[#This Row],[Кратность заказа, упаковок]])&gt;0,"ошибка - неверное количество в заказе","")</f>
        <v/>
      </c>
    </row>
    <row r="401" spans="1:21" x14ac:dyDescent="0.3">
      <c r="A401" s="75"/>
      <c r="B401" s="76" t="s">
        <v>1603</v>
      </c>
      <c r="C401" s="77" t="s">
        <v>26</v>
      </c>
      <c r="D401" s="78" t="s">
        <v>1596</v>
      </c>
      <c r="E401" s="78" t="s">
        <v>1597</v>
      </c>
      <c r="F401" s="79" t="s">
        <v>1604</v>
      </c>
      <c r="G401" s="80" t="s">
        <v>95</v>
      </c>
      <c r="H401" s="81" t="s">
        <v>796</v>
      </c>
      <c r="I401" s="81">
        <v>40</v>
      </c>
      <c r="J401" s="82">
        <v>10</v>
      </c>
      <c r="K401" s="167">
        <v>2.4</v>
      </c>
      <c r="L401" s="83" t="s">
        <v>1605</v>
      </c>
      <c r="M401" s="84" t="s">
        <v>1600</v>
      </c>
      <c r="N401" s="85" t="s">
        <v>1601</v>
      </c>
      <c r="O401" s="86" t="s">
        <v>1606</v>
      </c>
      <c r="P401" s="86" t="s">
        <v>61</v>
      </c>
      <c r="Q401" s="87"/>
      <c r="R401" s="88">
        <f t="shared" si="11"/>
        <v>0</v>
      </c>
      <c r="S401" s="89" t="str">
        <f t="shared" si="10"/>
        <v>-</v>
      </c>
      <c r="T401" s="90" t="str">
        <f>IF($K$15=1,"",IF(AND(Таблица233[[#This Row],[Заказ (упаковок)
↓]]=0,$K$15*Таблица233[[#This Row],[Уп. в коробке]]&lt;5),0,ROUNDDOWN($K$15*Таблица233[[#This Row],[Уп. в коробке]],0)))</f>
        <v/>
      </c>
      <c r="U401" s="91" t="str">
        <f>IF(MOD(Таблица233[[#This Row],[Заказ (упаковок)
↓]],Таблица233[[#This Row],[Кратность заказа, упаковок]])&gt;0,"ошибка - неверное количество в заказе","")</f>
        <v/>
      </c>
    </row>
    <row r="402" spans="1:21" x14ac:dyDescent="0.3">
      <c r="A402" s="75"/>
      <c r="B402" s="76" t="s">
        <v>1607</v>
      </c>
      <c r="C402" s="77" t="s">
        <v>26</v>
      </c>
      <c r="D402" s="78" t="s">
        <v>1596</v>
      </c>
      <c r="E402" s="78" t="s">
        <v>1597</v>
      </c>
      <c r="F402" s="79" t="s">
        <v>1501</v>
      </c>
      <c r="G402" s="80" t="s">
        <v>95</v>
      </c>
      <c r="H402" s="81" t="s">
        <v>796</v>
      </c>
      <c r="I402" s="81">
        <v>40</v>
      </c>
      <c r="J402" s="82">
        <v>10</v>
      </c>
      <c r="K402" s="167">
        <v>2.4</v>
      </c>
      <c r="L402" s="83" t="s">
        <v>1608</v>
      </c>
      <c r="M402" s="84" t="s">
        <v>1600</v>
      </c>
      <c r="N402" s="85" t="s">
        <v>1601</v>
      </c>
      <c r="O402" s="86" t="s">
        <v>1609</v>
      </c>
      <c r="P402" s="86" t="s">
        <v>61</v>
      </c>
      <c r="Q402" s="87"/>
      <c r="R402" s="88">
        <f t="shared" si="11"/>
        <v>0</v>
      </c>
      <c r="S402" s="89" t="str">
        <f t="shared" si="10"/>
        <v>-</v>
      </c>
      <c r="T402" s="90" t="str">
        <f>IF($K$15=1,"",IF(AND(Таблица233[[#This Row],[Заказ (упаковок)
↓]]=0,$K$15*Таблица233[[#This Row],[Уп. в коробке]]&lt;5),0,ROUNDDOWN($K$15*Таблица233[[#This Row],[Уп. в коробке]],0)))</f>
        <v/>
      </c>
      <c r="U402" s="91" t="str">
        <f>IF(MOD(Таблица233[[#This Row],[Заказ (упаковок)
↓]],Таблица233[[#This Row],[Кратность заказа, упаковок]])&gt;0,"ошибка - неверное количество в заказе","")</f>
        <v/>
      </c>
    </row>
    <row r="403" spans="1:21" x14ac:dyDescent="0.3">
      <c r="A403" s="75"/>
      <c r="B403" s="76" t="s">
        <v>1610</v>
      </c>
      <c r="C403" s="77" t="s">
        <v>26</v>
      </c>
      <c r="D403" s="78" t="s">
        <v>1596</v>
      </c>
      <c r="E403" s="78" t="s">
        <v>1597</v>
      </c>
      <c r="F403" s="79" t="s">
        <v>84</v>
      </c>
      <c r="G403" s="80" t="s">
        <v>95</v>
      </c>
      <c r="H403" s="81" t="s">
        <v>796</v>
      </c>
      <c r="I403" s="81">
        <v>40</v>
      </c>
      <c r="J403" s="82">
        <v>10</v>
      </c>
      <c r="K403" s="167">
        <v>2.4</v>
      </c>
      <c r="L403" s="83" t="s">
        <v>1611</v>
      </c>
      <c r="M403" s="84" t="s">
        <v>1600</v>
      </c>
      <c r="N403" s="85" t="s">
        <v>1601</v>
      </c>
      <c r="O403" s="86" t="s">
        <v>1612</v>
      </c>
      <c r="P403" s="86" t="s">
        <v>61</v>
      </c>
      <c r="Q403" s="87"/>
      <c r="R403" s="88">
        <f t="shared" si="11"/>
        <v>0</v>
      </c>
      <c r="S403" s="89" t="str">
        <f t="shared" si="10"/>
        <v>-</v>
      </c>
      <c r="T403" s="90" t="str">
        <f>IF($K$15=1,"",IF(AND(Таблица233[[#This Row],[Заказ (упаковок)
↓]]=0,$K$15*Таблица233[[#This Row],[Уп. в коробке]]&lt;5),0,ROUNDDOWN($K$15*Таблица233[[#This Row],[Уп. в коробке]],0)))</f>
        <v/>
      </c>
      <c r="U403" s="91" t="str">
        <f>IF(MOD(Таблица233[[#This Row],[Заказ (упаковок)
↓]],Таблица233[[#This Row],[Кратность заказа, упаковок]])&gt;0,"ошибка - неверное количество в заказе","")</f>
        <v/>
      </c>
    </row>
    <row r="404" spans="1:21" x14ac:dyDescent="0.3">
      <c r="A404" s="75"/>
      <c r="B404" s="76" t="s">
        <v>1613</v>
      </c>
      <c r="C404" s="77" t="s">
        <v>26</v>
      </c>
      <c r="D404" s="78" t="s">
        <v>1596</v>
      </c>
      <c r="E404" s="78" t="s">
        <v>1614</v>
      </c>
      <c r="F404" s="79" t="s">
        <v>1615</v>
      </c>
      <c r="G404" s="80" t="s">
        <v>95</v>
      </c>
      <c r="H404" s="81" t="s">
        <v>796</v>
      </c>
      <c r="I404" s="81">
        <v>40</v>
      </c>
      <c r="J404" s="82">
        <v>10</v>
      </c>
      <c r="K404" s="167">
        <v>3.0399999999999996</v>
      </c>
      <c r="L404" s="83" t="s">
        <v>1616</v>
      </c>
      <c r="M404" s="84" t="s">
        <v>1600</v>
      </c>
      <c r="N404" s="85" t="s">
        <v>1617</v>
      </c>
      <c r="O404" s="86" t="s">
        <v>1618</v>
      </c>
      <c r="P404" s="86" t="s">
        <v>61</v>
      </c>
      <c r="Q404" s="87"/>
      <c r="R404" s="88">
        <f t="shared" si="11"/>
        <v>0</v>
      </c>
      <c r="S404" s="89" t="str">
        <f t="shared" si="10"/>
        <v>-</v>
      </c>
      <c r="T404" s="90" t="str">
        <f>IF($K$15=1,"",IF(AND(Таблица233[[#This Row],[Заказ (упаковок)
↓]]=0,$K$15*Таблица233[[#This Row],[Уп. в коробке]]&lt;5),0,ROUNDDOWN($K$15*Таблица233[[#This Row],[Уп. в коробке]],0)))</f>
        <v/>
      </c>
      <c r="U404" s="91" t="str">
        <f>IF(MOD(Таблица233[[#This Row],[Заказ (упаковок)
↓]],Таблица233[[#This Row],[Кратность заказа, упаковок]])&gt;0,"ошибка - неверное количество в заказе","")</f>
        <v/>
      </c>
    </row>
    <row r="405" spans="1:21" x14ac:dyDescent="0.3">
      <c r="A405" s="75"/>
      <c r="B405" s="76" t="s">
        <v>1619</v>
      </c>
      <c r="C405" s="77" t="s">
        <v>26</v>
      </c>
      <c r="D405" s="78" t="s">
        <v>1620</v>
      </c>
      <c r="E405" s="78" t="s">
        <v>1621</v>
      </c>
      <c r="F405" s="79"/>
      <c r="G405" s="80" t="s">
        <v>824</v>
      </c>
      <c r="H405" s="81" t="s">
        <v>754</v>
      </c>
      <c r="I405" s="81">
        <v>40</v>
      </c>
      <c r="J405" s="82">
        <v>10</v>
      </c>
      <c r="K405" s="167">
        <v>2.9299999999999997</v>
      </c>
      <c r="L405" s="83" t="s">
        <v>1622</v>
      </c>
      <c r="M405" s="84" t="s">
        <v>1623</v>
      </c>
      <c r="N405" s="85" t="s">
        <v>1624</v>
      </c>
      <c r="O405" s="86" t="s">
        <v>1625</v>
      </c>
      <c r="P405" s="86" t="s">
        <v>61</v>
      </c>
      <c r="Q405" s="87"/>
      <c r="R405" s="88">
        <f t="shared" si="11"/>
        <v>0</v>
      </c>
      <c r="S405" s="89" t="str">
        <f t="shared" si="10"/>
        <v>-</v>
      </c>
      <c r="T405" s="90" t="str">
        <f>IF($K$15=1,"",IF(AND(Таблица233[[#This Row],[Заказ (упаковок)
↓]]=0,$K$15*Таблица233[[#This Row],[Уп. в коробке]]&lt;5),0,ROUNDDOWN($K$15*Таблица233[[#This Row],[Уп. в коробке]],0)))</f>
        <v/>
      </c>
      <c r="U405" s="91" t="str">
        <f>IF(MOD(Таблица233[[#This Row],[Заказ (упаковок)
↓]],Таблица233[[#This Row],[Кратность заказа, упаковок]])&gt;0,"ошибка - неверное количество в заказе","")</f>
        <v/>
      </c>
    </row>
    <row r="406" spans="1:21" x14ac:dyDescent="0.3">
      <c r="A406" s="75"/>
      <c r="B406" s="76" t="s">
        <v>1626</v>
      </c>
      <c r="C406" s="77" t="s">
        <v>26</v>
      </c>
      <c r="D406" s="78" t="s">
        <v>1620</v>
      </c>
      <c r="E406" s="78" t="s">
        <v>1627</v>
      </c>
      <c r="F406" s="79" t="s">
        <v>1628</v>
      </c>
      <c r="G406" s="80" t="s">
        <v>824</v>
      </c>
      <c r="H406" s="81" t="s">
        <v>796</v>
      </c>
      <c r="I406" s="81">
        <v>40</v>
      </c>
      <c r="J406" s="82">
        <v>10</v>
      </c>
      <c r="K406" s="167">
        <v>2.2899999999999996</v>
      </c>
      <c r="L406" s="83" t="s">
        <v>1629</v>
      </c>
      <c r="M406" s="84" t="s">
        <v>1623</v>
      </c>
      <c r="N406" s="85" t="s">
        <v>1630</v>
      </c>
      <c r="O406" s="86" t="s">
        <v>1631</v>
      </c>
      <c r="P406" s="86" t="s">
        <v>61</v>
      </c>
      <c r="Q406" s="87"/>
      <c r="R406" s="88">
        <f t="shared" si="11"/>
        <v>0</v>
      </c>
      <c r="S406" s="89" t="str">
        <f t="shared" si="10"/>
        <v>-</v>
      </c>
      <c r="T406" s="90" t="str">
        <f>IF($K$15=1,"",IF(AND(Таблица233[[#This Row],[Заказ (упаковок)
↓]]=0,$K$15*Таблица233[[#This Row],[Уп. в коробке]]&lt;5),0,ROUNDDOWN($K$15*Таблица233[[#This Row],[Уп. в коробке]],0)))</f>
        <v/>
      </c>
      <c r="U406" s="91" t="str">
        <f>IF(MOD(Таблица233[[#This Row],[Заказ (упаковок)
↓]],Таблица233[[#This Row],[Кратность заказа, упаковок]])&gt;0,"ошибка - неверное количество в заказе","")</f>
        <v/>
      </c>
    </row>
    <row r="407" spans="1:21" x14ac:dyDescent="0.3">
      <c r="A407" s="75"/>
      <c r="B407" s="76" t="s">
        <v>1632</v>
      </c>
      <c r="C407" s="77" t="s">
        <v>26</v>
      </c>
      <c r="D407" s="78" t="s">
        <v>1620</v>
      </c>
      <c r="E407" s="78" t="s">
        <v>1627</v>
      </c>
      <c r="F407" s="79" t="s">
        <v>1633</v>
      </c>
      <c r="G407" s="80" t="s">
        <v>824</v>
      </c>
      <c r="H407" s="81" t="s">
        <v>796</v>
      </c>
      <c r="I407" s="81">
        <v>40</v>
      </c>
      <c r="J407" s="82">
        <v>10</v>
      </c>
      <c r="K407" s="167">
        <v>2.2899999999999996</v>
      </c>
      <c r="L407" s="83" t="s">
        <v>1634</v>
      </c>
      <c r="M407" s="84" t="s">
        <v>1623</v>
      </c>
      <c r="N407" s="85" t="s">
        <v>1630</v>
      </c>
      <c r="O407" s="86" t="s">
        <v>1635</v>
      </c>
      <c r="P407" s="86" t="s">
        <v>61</v>
      </c>
      <c r="Q407" s="87"/>
      <c r="R407" s="88">
        <f t="shared" si="11"/>
        <v>0</v>
      </c>
      <c r="S407" s="89" t="str">
        <f t="shared" si="10"/>
        <v>-</v>
      </c>
      <c r="T407" s="90" t="str">
        <f>IF($K$15=1,"",IF(AND(Таблица233[[#This Row],[Заказ (упаковок)
↓]]=0,$K$15*Таблица233[[#This Row],[Уп. в коробке]]&lt;5),0,ROUNDDOWN($K$15*Таблица233[[#This Row],[Уп. в коробке]],0)))</f>
        <v/>
      </c>
      <c r="U407" s="91" t="str">
        <f>IF(MOD(Таблица233[[#This Row],[Заказ (упаковок)
↓]],Таблица233[[#This Row],[Кратность заказа, упаковок]])&gt;0,"ошибка - неверное количество в заказе","")</f>
        <v/>
      </c>
    </row>
    <row r="408" spans="1:21" x14ac:dyDescent="0.3">
      <c r="A408" s="75"/>
      <c r="B408" s="76" t="s">
        <v>1636</v>
      </c>
      <c r="C408" s="77" t="s">
        <v>26</v>
      </c>
      <c r="D408" s="78" t="s">
        <v>1620</v>
      </c>
      <c r="E408" s="78" t="s">
        <v>1627</v>
      </c>
      <c r="F408" s="79" t="s">
        <v>1637</v>
      </c>
      <c r="G408" s="80" t="s">
        <v>824</v>
      </c>
      <c r="H408" s="81" t="s">
        <v>796</v>
      </c>
      <c r="I408" s="81">
        <v>40</v>
      </c>
      <c r="J408" s="82">
        <v>10</v>
      </c>
      <c r="K408" s="167">
        <v>2.2899999999999996</v>
      </c>
      <c r="L408" s="83" t="s">
        <v>1638</v>
      </c>
      <c r="M408" s="84" t="s">
        <v>1623</v>
      </c>
      <c r="N408" s="85" t="s">
        <v>1630</v>
      </c>
      <c r="O408" s="86" t="s">
        <v>1639</v>
      </c>
      <c r="P408" s="86" t="s">
        <v>61</v>
      </c>
      <c r="Q408" s="87"/>
      <c r="R408" s="88">
        <f t="shared" si="11"/>
        <v>0</v>
      </c>
      <c r="S408" s="89" t="str">
        <f t="shared" si="10"/>
        <v>-</v>
      </c>
      <c r="T408" s="90" t="str">
        <f>IF($K$15=1,"",IF(AND(Таблица233[[#This Row],[Заказ (упаковок)
↓]]=0,$K$15*Таблица233[[#This Row],[Уп. в коробке]]&lt;5),0,ROUNDDOWN($K$15*Таблица233[[#This Row],[Уп. в коробке]],0)))</f>
        <v/>
      </c>
      <c r="U408" s="91" t="str">
        <f>IF(MOD(Таблица233[[#This Row],[Заказ (упаковок)
↓]],Таблица233[[#This Row],[Кратность заказа, упаковок]])&gt;0,"ошибка - неверное количество в заказе","")</f>
        <v/>
      </c>
    </row>
    <row r="409" spans="1:21" x14ac:dyDescent="0.3">
      <c r="A409" s="75"/>
      <c r="B409" s="76" t="s">
        <v>1640</v>
      </c>
      <c r="C409" s="77" t="s">
        <v>26</v>
      </c>
      <c r="D409" s="78" t="s">
        <v>1620</v>
      </c>
      <c r="E409" s="78" t="s">
        <v>1627</v>
      </c>
      <c r="F409" s="79" t="s">
        <v>1458</v>
      </c>
      <c r="G409" s="80" t="s">
        <v>824</v>
      </c>
      <c r="H409" s="81" t="s">
        <v>796</v>
      </c>
      <c r="I409" s="81">
        <v>40</v>
      </c>
      <c r="J409" s="82">
        <v>10</v>
      </c>
      <c r="K409" s="167">
        <v>2.2899999999999996</v>
      </c>
      <c r="L409" s="83" t="s">
        <v>1641</v>
      </c>
      <c r="M409" s="84" t="s">
        <v>1623</v>
      </c>
      <c r="N409" s="85" t="s">
        <v>1630</v>
      </c>
      <c r="O409" s="86" t="s">
        <v>1642</v>
      </c>
      <c r="P409" s="86" t="s">
        <v>61</v>
      </c>
      <c r="Q409" s="87"/>
      <c r="R409" s="88">
        <f t="shared" si="11"/>
        <v>0</v>
      </c>
      <c r="S409" s="89" t="str">
        <f t="shared" si="10"/>
        <v>-</v>
      </c>
      <c r="T409" s="90" t="str">
        <f>IF($K$15=1,"",IF(AND(Таблица233[[#This Row],[Заказ (упаковок)
↓]]=0,$K$15*Таблица233[[#This Row],[Уп. в коробке]]&lt;5),0,ROUNDDOWN($K$15*Таблица233[[#This Row],[Уп. в коробке]],0)))</f>
        <v/>
      </c>
      <c r="U409" s="91" t="str">
        <f>IF(MOD(Таблица233[[#This Row],[Заказ (упаковок)
↓]],Таблица233[[#This Row],[Кратность заказа, упаковок]])&gt;0,"ошибка - неверное количество в заказе","")</f>
        <v/>
      </c>
    </row>
    <row r="410" spans="1:21" x14ac:dyDescent="0.3">
      <c r="A410" s="75"/>
      <c r="B410" s="76" t="s">
        <v>1643</v>
      </c>
      <c r="C410" s="77" t="s">
        <v>26</v>
      </c>
      <c r="D410" s="78" t="s">
        <v>1620</v>
      </c>
      <c r="E410" s="78" t="s">
        <v>1627</v>
      </c>
      <c r="F410" s="79" t="s">
        <v>1644</v>
      </c>
      <c r="G410" s="80" t="s">
        <v>824</v>
      </c>
      <c r="H410" s="81" t="s">
        <v>796</v>
      </c>
      <c r="I410" s="81">
        <v>40</v>
      </c>
      <c r="J410" s="82">
        <v>10</v>
      </c>
      <c r="K410" s="167">
        <v>2.2899999999999996</v>
      </c>
      <c r="L410" s="83" t="s">
        <v>1645</v>
      </c>
      <c r="M410" s="84" t="s">
        <v>1623</v>
      </c>
      <c r="N410" s="85" t="s">
        <v>1630</v>
      </c>
      <c r="O410" s="86" t="s">
        <v>1646</v>
      </c>
      <c r="P410" s="86" t="s">
        <v>61</v>
      </c>
      <c r="Q410" s="87"/>
      <c r="R410" s="88">
        <f t="shared" si="11"/>
        <v>0</v>
      </c>
      <c r="S410" s="89" t="str">
        <f t="shared" si="10"/>
        <v>-</v>
      </c>
      <c r="T410" s="90" t="str">
        <f>IF($K$15=1,"",IF(AND(Таблица233[[#This Row],[Заказ (упаковок)
↓]]=0,$K$15*Таблица233[[#This Row],[Уп. в коробке]]&lt;5),0,ROUNDDOWN($K$15*Таблица233[[#This Row],[Уп. в коробке]],0)))</f>
        <v/>
      </c>
      <c r="U410" s="91" t="str">
        <f>IF(MOD(Таблица233[[#This Row],[Заказ (упаковок)
↓]],Таблица233[[#This Row],[Кратность заказа, упаковок]])&gt;0,"ошибка - неверное количество в заказе","")</f>
        <v/>
      </c>
    </row>
    <row r="411" spans="1:21" x14ac:dyDescent="0.3">
      <c r="A411" s="75"/>
      <c r="B411" s="76" t="s">
        <v>1647</v>
      </c>
      <c r="C411" s="77" t="s">
        <v>26</v>
      </c>
      <c r="D411" s="78" t="s">
        <v>1620</v>
      </c>
      <c r="E411" s="78" t="s">
        <v>1627</v>
      </c>
      <c r="F411" s="79" t="s">
        <v>1648</v>
      </c>
      <c r="G411" s="80" t="s">
        <v>824</v>
      </c>
      <c r="H411" s="81" t="s">
        <v>796</v>
      </c>
      <c r="I411" s="81">
        <v>40</v>
      </c>
      <c r="J411" s="82">
        <v>10</v>
      </c>
      <c r="K411" s="167">
        <v>2.2899999999999996</v>
      </c>
      <c r="L411" s="83" t="s">
        <v>1649</v>
      </c>
      <c r="M411" s="84" t="s">
        <v>1623</v>
      </c>
      <c r="N411" s="85" t="s">
        <v>1630</v>
      </c>
      <c r="O411" s="86" t="s">
        <v>1650</v>
      </c>
      <c r="P411" s="86" t="s">
        <v>61</v>
      </c>
      <c r="Q411" s="87"/>
      <c r="R411" s="88">
        <f t="shared" si="11"/>
        <v>0</v>
      </c>
      <c r="S411" s="89" t="str">
        <f t="shared" ref="S411:S474" si="12">IF(Q411/I411=0,"-",Q411/I411)</f>
        <v>-</v>
      </c>
      <c r="T411" s="90" t="str">
        <f>IF($K$15=1,"",IF(AND(Таблица233[[#This Row],[Заказ (упаковок)
↓]]=0,$K$15*Таблица233[[#This Row],[Уп. в коробке]]&lt;5),0,ROUNDDOWN($K$15*Таблица233[[#This Row],[Уп. в коробке]],0)))</f>
        <v/>
      </c>
      <c r="U411" s="91" t="str">
        <f>IF(MOD(Таблица233[[#This Row],[Заказ (упаковок)
↓]],Таблица233[[#This Row],[Кратность заказа, упаковок]])&gt;0,"ошибка - неверное количество в заказе","")</f>
        <v/>
      </c>
    </row>
    <row r="412" spans="1:21" x14ac:dyDescent="0.3">
      <c r="A412" s="75"/>
      <c r="B412" s="76" t="s">
        <v>1651</v>
      </c>
      <c r="C412" s="77" t="s">
        <v>26</v>
      </c>
      <c r="D412" s="78" t="s">
        <v>1620</v>
      </c>
      <c r="E412" s="78" t="s">
        <v>1627</v>
      </c>
      <c r="F412" s="79" t="s">
        <v>1652</v>
      </c>
      <c r="G412" s="80" t="s">
        <v>824</v>
      </c>
      <c r="H412" s="81" t="s">
        <v>796</v>
      </c>
      <c r="I412" s="81">
        <v>40</v>
      </c>
      <c r="J412" s="82">
        <v>10</v>
      </c>
      <c r="K412" s="167">
        <v>2.2899999999999996</v>
      </c>
      <c r="L412" s="83" t="s">
        <v>1653</v>
      </c>
      <c r="M412" s="84" t="s">
        <v>1623</v>
      </c>
      <c r="N412" s="85" t="s">
        <v>1630</v>
      </c>
      <c r="O412" s="86" t="s">
        <v>1654</v>
      </c>
      <c r="P412" s="86" t="s">
        <v>61</v>
      </c>
      <c r="Q412" s="87"/>
      <c r="R412" s="88">
        <f t="shared" ref="R412:R475" si="13">K412*Q412</f>
        <v>0</v>
      </c>
      <c r="S412" s="89" t="str">
        <f t="shared" si="12"/>
        <v>-</v>
      </c>
      <c r="T412" s="90" t="str">
        <f>IF($K$15=1,"",IF(AND(Таблица233[[#This Row],[Заказ (упаковок)
↓]]=0,$K$15*Таблица233[[#This Row],[Уп. в коробке]]&lt;5),0,ROUNDDOWN($K$15*Таблица233[[#This Row],[Уп. в коробке]],0)))</f>
        <v/>
      </c>
      <c r="U412" s="91" t="str">
        <f>IF(MOD(Таблица233[[#This Row],[Заказ (упаковок)
↓]],Таблица233[[#This Row],[Кратность заказа, упаковок]])&gt;0,"ошибка - неверное количество в заказе","")</f>
        <v/>
      </c>
    </row>
    <row r="413" spans="1:21" x14ac:dyDescent="0.3">
      <c r="A413" s="75"/>
      <c r="B413" s="76" t="s">
        <v>1655</v>
      </c>
      <c r="C413" s="77" t="s">
        <v>26</v>
      </c>
      <c r="D413" s="78" t="s">
        <v>1620</v>
      </c>
      <c r="E413" s="78" t="s">
        <v>1627</v>
      </c>
      <c r="F413" s="79" t="s">
        <v>84</v>
      </c>
      <c r="G413" s="80" t="s">
        <v>824</v>
      </c>
      <c r="H413" s="81" t="s">
        <v>796</v>
      </c>
      <c r="I413" s="81">
        <v>40</v>
      </c>
      <c r="J413" s="82">
        <v>10</v>
      </c>
      <c r="K413" s="167">
        <v>2.2899999999999996</v>
      </c>
      <c r="L413" s="83" t="s">
        <v>1656</v>
      </c>
      <c r="M413" s="84" t="s">
        <v>1623</v>
      </c>
      <c r="N413" s="85" t="s">
        <v>1630</v>
      </c>
      <c r="O413" s="86" t="s">
        <v>1657</v>
      </c>
      <c r="P413" s="86" t="s">
        <v>61</v>
      </c>
      <c r="Q413" s="87"/>
      <c r="R413" s="88">
        <f t="shared" si="13"/>
        <v>0</v>
      </c>
      <c r="S413" s="89" t="str">
        <f t="shared" si="12"/>
        <v>-</v>
      </c>
      <c r="T413" s="90" t="str">
        <f>IF($K$15=1,"",IF(AND(Таблица233[[#This Row],[Заказ (упаковок)
↓]]=0,$K$15*Таблица233[[#This Row],[Уп. в коробке]]&lt;5),0,ROUNDDOWN($K$15*Таблица233[[#This Row],[Уп. в коробке]],0)))</f>
        <v/>
      </c>
      <c r="U413" s="91" t="str">
        <f>IF(MOD(Таблица233[[#This Row],[Заказ (упаковок)
↓]],Таблица233[[#This Row],[Кратность заказа, упаковок]])&gt;0,"ошибка - неверное количество в заказе","")</f>
        <v/>
      </c>
    </row>
    <row r="414" spans="1:21" x14ac:dyDescent="0.3">
      <c r="A414" s="75"/>
      <c r="B414" s="76" t="s">
        <v>1658</v>
      </c>
      <c r="C414" s="77" t="s">
        <v>26</v>
      </c>
      <c r="D414" s="78" t="s">
        <v>1620</v>
      </c>
      <c r="E414" s="78" t="s">
        <v>1659</v>
      </c>
      <c r="F414" s="79" t="s">
        <v>1598</v>
      </c>
      <c r="G414" s="80" t="s">
        <v>824</v>
      </c>
      <c r="H414" s="81" t="s">
        <v>754</v>
      </c>
      <c r="I414" s="81">
        <v>40</v>
      </c>
      <c r="J414" s="82">
        <v>10</v>
      </c>
      <c r="K414" s="167">
        <v>2.2899999999999996</v>
      </c>
      <c r="L414" s="83" t="s">
        <v>1660</v>
      </c>
      <c r="M414" s="84" t="s">
        <v>1623</v>
      </c>
      <c r="N414" s="85" t="s">
        <v>1661</v>
      </c>
      <c r="O414" s="86" t="s">
        <v>1662</v>
      </c>
      <c r="P414" s="86" t="s">
        <v>61</v>
      </c>
      <c r="Q414" s="87"/>
      <c r="R414" s="88">
        <f t="shared" si="13"/>
        <v>0</v>
      </c>
      <c r="S414" s="89" t="str">
        <f t="shared" si="12"/>
        <v>-</v>
      </c>
      <c r="T414" s="90" t="str">
        <f>IF($K$15=1,"",IF(AND(Таблица233[[#This Row],[Заказ (упаковок)
↓]]=0,$K$15*Таблица233[[#This Row],[Уп. в коробке]]&lt;5),0,ROUNDDOWN($K$15*Таблица233[[#This Row],[Уп. в коробке]],0)))</f>
        <v/>
      </c>
      <c r="U414" s="91" t="str">
        <f>IF(MOD(Таблица233[[#This Row],[Заказ (упаковок)
↓]],Таблица233[[#This Row],[Кратность заказа, упаковок]])&gt;0,"ошибка - неверное количество в заказе","")</f>
        <v/>
      </c>
    </row>
    <row r="415" spans="1:21" x14ac:dyDescent="0.3">
      <c r="A415" s="75"/>
      <c r="B415" s="76" t="s">
        <v>1663</v>
      </c>
      <c r="C415" s="77" t="s">
        <v>26</v>
      </c>
      <c r="D415" s="78" t="s">
        <v>1620</v>
      </c>
      <c r="E415" s="78" t="s">
        <v>1659</v>
      </c>
      <c r="F415" s="79" t="s">
        <v>1664</v>
      </c>
      <c r="G415" s="80" t="s">
        <v>95</v>
      </c>
      <c r="H415" s="81" t="s">
        <v>754</v>
      </c>
      <c r="I415" s="81">
        <v>40</v>
      </c>
      <c r="J415" s="82">
        <v>10</v>
      </c>
      <c r="K415" s="167">
        <v>2.7199999999999998</v>
      </c>
      <c r="L415" s="83" t="s">
        <v>1665</v>
      </c>
      <c r="M415" s="84" t="s">
        <v>1623</v>
      </c>
      <c r="N415" s="85" t="s">
        <v>1661</v>
      </c>
      <c r="O415" s="86" t="s">
        <v>1666</v>
      </c>
      <c r="P415" s="86" t="s">
        <v>61</v>
      </c>
      <c r="Q415" s="87"/>
      <c r="R415" s="88">
        <f t="shared" si="13"/>
        <v>0</v>
      </c>
      <c r="S415" s="89" t="str">
        <f t="shared" si="12"/>
        <v>-</v>
      </c>
      <c r="T415" s="90" t="str">
        <f>IF($K$15=1,"",IF(AND(Таблица233[[#This Row],[Заказ (упаковок)
↓]]=0,$K$15*Таблица233[[#This Row],[Уп. в коробке]]&lt;5),0,ROUNDDOWN($K$15*Таблица233[[#This Row],[Уп. в коробке]],0)))</f>
        <v/>
      </c>
      <c r="U415" s="91" t="str">
        <f>IF(MOD(Таблица233[[#This Row],[Заказ (упаковок)
↓]],Таблица233[[#This Row],[Кратность заказа, упаковок]])&gt;0,"ошибка - неверное количество в заказе","")</f>
        <v/>
      </c>
    </row>
    <row r="416" spans="1:21" x14ac:dyDescent="0.3">
      <c r="A416" s="75"/>
      <c r="B416" s="76" t="s">
        <v>1667</v>
      </c>
      <c r="C416" s="77" t="s">
        <v>26</v>
      </c>
      <c r="D416" s="78" t="s">
        <v>1620</v>
      </c>
      <c r="E416" s="78" t="s">
        <v>1659</v>
      </c>
      <c r="F416" s="79" t="s">
        <v>1668</v>
      </c>
      <c r="G416" s="80" t="s">
        <v>824</v>
      </c>
      <c r="H416" s="81" t="s">
        <v>754</v>
      </c>
      <c r="I416" s="81">
        <v>40</v>
      </c>
      <c r="J416" s="82">
        <v>10</v>
      </c>
      <c r="K416" s="167">
        <v>2.4499999999999997</v>
      </c>
      <c r="L416" s="83" t="s">
        <v>1669</v>
      </c>
      <c r="M416" s="84" t="s">
        <v>1623</v>
      </c>
      <c r="N416" s="85" t="s">
        <v>1661</v>
      </c>
      <c r="O416" s="86">
        <v>8719274543770</v>
      </c>
      <c r="P416" s="86" t="s">
        <v>61</v>
      </c>
      <c r="Q416" s="87"/>
      <c r="R416" s="88">
        <f t="shared" si="13"/>
        <v>0</v>
      </c>
      <c r="S416" s="89" t="str">
        <f t="shared" si="12"/>
        <v>-</v>
      </c>
      <c r="T416" s="90" t="str">
        <f>IF($K$15=1,"",IF(AND(Таблица233[[#This Row],[Заказ (упаковок)
↓]]=0,$K$15*Таблица233[[#This Row],[Уп. в коробке]]&lt;5),0,ROUNDDOWN($K$15*Таблица233[[#This Row],[Уп. в коробке]],0)))</f>
        <v/>
      </c>
      <c r="U416" s="91" t="str">
        <f>IF(MOD(Таблица233[[#This Row],[Заказ (упаковок)
↓]],Таблица233[[#This Row],[Кратность заказа, упаковок]])&gt;0,"ошибка - неверное количество в заказе","")</f>
        <v/>
      </c>
    </row>
    <row r="417" spans="1:21" x14ac:dyDescent="0.3">
      <c r="A417" s="75"/>
      <c r="B417" s="76" t="s">
        <v>1670</v>
      </c>
      <c r="C417" s="77" t="s">
        <v>26</v>
      </c>
      <c r="D417" s="78" t="s">
        <v>1620</v>
      </c>
      <c r="E417" s="78" t="s">
        <v>1659</v>
      </c>
      <c r="F417" s="79" t="s">
        <v>84</v>
      </c>
      <c r="G417" s="80" t="s">
        <v>824</v>
      </c>
      <c r="H417" s="81" t="s">
        <v>754</v>
      </c>
      <c r="I417" s="81">
        <v>40</v>
      </c>
      <c r="J417" s="82">
        <v>10</v>
      </c>
      <c r="K417" s="167">
        <v>2.2899999999999996</v>
      </c>
      <c r="L417" s="83" t="s">
        <v>1671</v>
      </c>
      <c r="M417" s="84" t="s">
        <v>1623</v>
      </c>
      <c r="N417" s="85" t="s">
        <v>1661</v>
      </c>
      <c r="O417" s="86" t="s">
        <v>1672</v>
      </c>
      <c r="P417" s="86" t="s">
        <v>61</v>
      </c>
      <c r="Q417" s="87"/>
      <c r="R417" s="88">
        <f t="shared" si="13"/>
        <v>0</v>
      </c>
      <c r="S417" s="89" t="str">
        <f t="shared" si="12"/>
        <v>-</v>
      </c>
      <c r="T417" s="90" t="str">
        <f>IF($K$15=1,"",IF(AND(Таблица233[[#This Row],[Заказ (упаковок)
↓]]=0,$K$15*Таблица233[[#This Row],[Уп. в коробке]]&lt;5),0,ROUNDDOWN($K$15*Таблица233[[#This Row],[Уп. в коробке]],0)))</f>
        <v/>
      </c>
      <c r="U417" s="91" t="str">
        <f>IF(MOD(Таблица233[[#This Row],[Заказ (упаковок)
↓]],Таблица233[[#This Row],[Кратность заказа, упаковок]])&gt;0,"ошибка - неверное количество в заказе","")</f>
        <v/>
      </c>
    </row>
    <row r="418" spans="1:21" x14ac:dyDescent="0.3">
      <c r="A418" s="75"/>
      <c r="B418" s="76" t="s">
        <v>1673</v>
      </c>
      <c r="C418" s="77" t="s">
        <v>26</v>
      </c>
      <c r="D418" s="78" t="s">
        <v>1674</v>
      </c>
      <c r="E418" s="78"/>
      <c r="F418" s="79" t="s">
        <v>84</v>
      </c>
      <c r="G418" s="80" t="s">
        <v>1297</v>
      </c>
      <c r="H418" s="81" t="s">
        <v>754</v>
      </c>
      <c r="I418" s="81">
        <v>40</v>
      </c>
      <c r="J418" s="82">
        <v>10</v>
      </c>
      <c r="K418" s="167">
        <v>1.98</v>
      </c>
      <c r="L418" s="83" t="s">
        <v>1675</v>
      </c>
      <c r="M418" s="84" t="s">
        <v>1676</v>
      </c>
      <c r="N418" s="85"/>
      <c r="O418" s="86" t="s">
        <v>1677</v>
      </c>
      <c r="P418" s="86" t="s">
        <v>61</v>
      </c>
      <c r="Q418" s="87"/>
      <c r="R418" s="88">
        <f t="shared" si="13"/>
        <v>0</v>
      </c>
      <c r="S418" s="89" t="str">
        <f t="shared" si="12"/>
        <v>-</v>
      </c>
      <c r="T418" s="90" t="str">
        <f>IF($K$15=1,"",IF(AND(Таблица233[[#This Row],[Заказ (упаковок)
↓]]=0,$K$15*Таблица233[[#This Row],[Уп. в коробке]]&lt;5),0,ROUNDDOWN($K$15*Таблица233[[#This Row],[Уп. в коробке]],0)))</f>
        <v/>
      </c>
      <c r="U418" s="91" t="str">
        <f>IF(MOD(Таблица233[[#This Row],[Заказ (упаковок)
↓]],Таблица233[[#This Row],[Кратность заказа, упаковок]])&gt;0,"ошибка - неверное количество в заказе","")</f>
        <v/>
      </c>
    </row>
    <row r="419" spans="1:21" x14ac:dyDescent="0.3">
      <c r="A419" s="75"/>
      <c r="B419" s="76" t="s">
        <v>1678</v>
      </c>
      <c r="C419" s="77" t="s">
        <v>26</v>
      </c>
      <c r="D419" s="78" t="s">
        <v>1679</v>
      </c>
      <c r="E419" s="78" t="s">
        <v>1680</v>
      </c>
      <c r="F419" s="79"/>
      <c r="G419" s="80" t="s">
        <v>95</v>
      </c>
      <c r="H419" s="81" t="s">
        <v>1681</v>
      </c>
      <c r="I419" s="81">
        <v>40</v>
      </c>
      <c r="J419" s="82">
        <v>10</v>
      </c>
      <c r="K419" s="167">
        <v>3.0399999999999996</v>
      </c>
      <c r="L419" s="83" t="s">
        <v>1682</v>
      </c>
      <c r="M419" s="84" t="s">
        <v>1683</v>
      </c>
      <c r="N419" s="85" t="s">
        <v>1684</v>
      </c>
      <c r="O419" s="86" t="s">
        <v>1685</v>
      </c>
      <c r="P419" s="86" t="s">
        <v>61</v>
      </c>
      <c r="Q419" s="87"/>
      <c r="R419" s="88">
        <f t="shared" si="13"/>
        <v>0</v>
      </c>
      <c r="S419" s="89" t="str">
        <f t="shared" si="12"/>
        <v>-</v>
      </c>
      <c r="T419" s="90" t="str">
        <f>IF($K$15=1,"",IF(AND(Таблица233[[#This Row],[Заказ (упаковок)
↓]]=0,$K$15*Таблица233[[#This Row],[Уп. в коробке]]&lt;5),0,ROUNDDOWN($K$15*Таблица233[[#This Row],[Уп. в коробке]],0)))</f>
        <v/>
      </c>
      <c r="U419" s="91" t="str">
        <f>IF(MOD(Таблица233[[#This Row],[Заказ (упаковок)
↓]],Таблица233[[#This Row],[Кратность заказа, упаковок]])&gt;0,"ошибка - неверное количество в заказе","")</f>
        <v/>
      </c>
    </row>
    <row r="420" spans="1:21" x14ac:dyDescent="0.3">
      <c r="A420" s="75"/>
      <c r="B420" s="76" t="s">
        <v>1686</v>
      </c>
      <c r="C420" s="77" t="s">
        <v>26</v>
      </c>
      <c r="D420" s="78" t="s">
        <v>1679</v>
      </c>
      <c r="E420" s="78" t="s">
        <v>1347</v>
      </c>
      <c r="F420" s="79"/>
      <c r="G420" s="80" t="s">
        <v>340</v>
      </c>
      <c r="H420" s="81" t="s">
        <v>1478</v>
      </c>
      <c r="I420" s="81">
        <v>40</v>
      </c>
      <c r="J420" s="82">
        <v>10</v>
      </c>
      <c r="K420" s="167">
        <v>3.9899999999999998</v>
      </c>
      <c r="L420" s="83" t="s">
        <v>1687</v>
      </c>
      <c r="M420" s="84" t="s">
        <v>1683</v>
      </c>
      <c r="N420" s="85" t="s">
        <v>1688</v>
      </c>
      <c r="O420" s="86">
        <v>8719474816551</v>
      </c>
      <c r="P420" s="86" t="s">
        <v>61</v>
      </c>
      <c r="Q420" s="87"/>
      <c r="R420" s="88">
        <f t="shared" si="13"/>
        <v>0</v>
      </c>
      <c r="S420" s="89" t="str">
        <f t="shared" si="12"/>
        <v>-</v>
      </c>
      <c r="T420" s="90" t="str">
        <f>IF($K$15=1,"",IF(AND(Таблица233[[#This Row],[Заказ (упаковок)
↓]]=0,$K$15*Таблица233[[#This Row],[Уп. в коробке]]&lt;5),0,ROUNDDOWN($K$15*Таблица233[[#This Row],[Уп. в коробке]],0)))</f>
        <v/>
      </c>
      <c r="U420" s="91" t="str">
        <f>IF(MOD(Таблица233[[#This Row],[Заказ (упаковок)
↓]],Таблица233[[#This Row],[Кратность заказа, упаковок]])&gt;0,"ошибка - неверное количество в заказе","")</f>
        <v/>
      </c>
    </row>
    <row r="421" spans="1:21" x14ac:dyDescent="0.3">
      <c r="A421" s="75"/>
      <c r="B421" s="76" t="s">
        <v>1689</v>
      </c>
      <c r="C421" s="77" t="s">
        <v>26</v>
      </c>
      <c r="D421" s="78" t="s">
        <v>1690</v>
      </c>
      <c r="E421" s="78" t="s">
        <v>1691</v>
      </c>
      <c r="F421" s="79" t="s">
        <v>1692</v>
      </c>
      <c r="G421" s="80" t="s">
        <v>1464</v>
      </c>
      <c r="H421" s="81" t="s">
        <v>1173</v>
      </c>
      <c r="I421" s="81">
        <v>40</v>
      </c>
      <c r="J421" s="82">
        <v>10</v>
      </c>
      <c r="K421" s="167">
        <v>2.4</v>
      </c>
      <c r="L421" s="83" t="s">
        <v>1693</v>
      </c>
      <c r="M421" s="84" t="s">
        <v>1694</v>
      </c>
      <c r="N421" s="85" t="s">
        <v>1695</v>
      </c>
      <c r="O421" s="86">
        <v>8719274543893</v>
      </c>
      <c r="P421" s="86" t="s">
        <v>61</v>
      </c>
      <c r="Q421" s="87"/>
      <c r="R421" s="88">
        <f t="shared" si="13"/>
        <v>0</v>
      </c>
      <c r="S421" s="89" t="str">
        <f t="shared" si="12"/>
        <v>-</v>
      </c>
      <c r="T421" s="90" t="str">
        <f>IF($K$15=1,"",IF(AND(Таблица233[[#This Row],[Заказ (упаковок)
↓]]=0,$K$15*Таблица233[[#This Row],[Уп. в коробке]]&lt;5),0,ROUNDDOWN($K$15*Таблица233[[#This Row],[Уп. в коробке]],0)))</f>
        <v/>
      </c>
      <c r="U421" s="91" t="str">
        <f>IF(MOD(Таблица233[[#This Row],[Заказ (упаковок)
↓]],Таблица233[[#This Row],[Кратность заказа, упаковок]])&gt;0,"ошибка - неверное количество в заказе","")</f>
        <v/>
      </c>
    </row>
    <row r="422" spans="1:21" x14ac:dyDescent="0.3">
      <c r="A422" s="75"/>
      <c r="B422" s="76" t="s">
        <v>1696</v>
      </c>
      <c r="C422" s="77" t="s">
        <v>26</v>
      </c>
      <c r="D422" s="78" t="s">
        <v>1690</v>
      </c>
      <c r="E422" s="78" t="s">
        <v>1691</v>
      </c>
      <c r="F422" s="79" t="s">
        <v>1509</v>
      </c>
      <c r="G422" s="80" t="s">
        <v>1464</v>
      </c>
      <c r="H422" s="81" t="s">
        <v>1173</v>
      </c>
      <c r="I422" s="81">
        <v>40</v>
      </c>
      <c r="J422" s="82">
        <v>10</v>
      </c>
      <c r="K422" s="167">
        <v>2.4</v>
      </c>
      <c r="L422" s="83" t="s">
        <v>1697</v>
      </c>
      <c r="M422" s="84" t="s">
        <v>1694</v>
      </c>
      <c r="N422" s="85" t="s">
        <v>1695</v>
      </c>
      <c r="O422" s="86">
        <v>8719274543909</v>
      </c>
      <c r="P422" s="86" t="s">
        <v>61</v>
      </c>
      <c r="Q422" s="87"/>
      <c r="R422" s="88">
        <f t="shared" si="13"/>
        <v>0</v>
      </c>
      <c r="S422" s="89" t="str">
        <f t="shared" si="12"/>
        <v>-</v>
      </c>
      <c r="T422" s="90" t="str">
        <f>IF($K$15=1,"",IF(AND(Таблица233[[#This Row],[Заказ (упаковок)
↓]]=0,$K$15*Таблица233[[#This Row],[Уп. в коробке]]&lt;5),0,ROUNDDOWN($K$15*Таблица233[[#This Row],[Уп. в коробке]],0)))</f>
        <v/>
      </c>
      <c r="U422" s="91" t="str">
        <f>IF(MOD(Таблица233[[#This Row],[Заказ (упаковок)
↓]],Таблица233[[#This Row],[Кратность заказа, упаковок]])&gt;0,"ошибка - неверное количество в заказе","")</f>
        <v/>
      </c>
    </row>
    <row r="423" spans="1:21" x14ac:dyDescent="0.3">
      <c r="A423" s="75"/>
      <c r="B423" s="76" t="s">
        <v>1698</v>
      </c>
      <c r="C423" s="77" t="s">
        <v>26</v>
      </c>
      <c r="D423" s="78" t="s">
        <v>1690</v>
      </c>
      <c r="E423" s="78" t="s">
        <v>1691</v>
      </c>
      <c r="F423" s="79" t="s">
        <v>1699</v>
      </c>
      <c r="G423" s="80" t="s">
        <v>1464</v>
      </c>
      <c r="H423" s="81" t="s">
        <v>1173</v>
      </c>
      <c r="I423" s="81">
        <v>40</v>
      </c>
      <c r="J423" s="82">
        <v>10</v>
      </c>
      <c r="K423" s="167">
        <v>2.4</v>
      </c>
      <c r="L423" s="83" t="s">
        <v>1700</v>
      </c>
      <c r="M423" s="84" t="s">
        <v>1694</v>
      </c>
      <c r="N423" s="85" t="s">
        <v>1695</v>
      </c>
      <c r="O423" s="86">
        <v>8719274543916</v>
      </c>
      <c r="P423" s="86" t="s">
        <v>61</v>
      </c>
      <c r="Q423" s="87"/>
      <c r="R423" s="88">
        <f t="shared" si="13"/>
        <v>0</v>
      </c>
      <c r="S423" s="89" t="str">
        <f t="shared" si="12"/>
        <v>-</v>
      </c>
      <c r="T423" s="90" t="str">
        <f>IF($K$15=1,"",IF(AND(Таблица233[[#This Row],[Заказ (упаковок)
↓]]=0,$K$15*Таблица233[[#This Row],[Уп. в коробке]]&lt;5),0,ROUNDDOWN($K$15*Таблица233[[#This Row],[Уп. в коробке]],0)))</f>
        <v/>
      </c>
      <c r="U423" s="91" t="str">
        <f>IF(MOD(Таблица233[[#This Row],[Заказ (упаковок)
↓]],Таблица233[[#This Row],[Кратность заказа, упаковок]])&gt;0,"ошибка - неверное количество в заказе","")</f>
        <v/>
      </c>
    </row>
    <row r="424" spans="1:21" x14ac:dyDescent="0.3">
      <c r="A424" s="75"/>
      <c r="B424" s="76" t="s">
        <v>1701</v>
      </c>
      <c r="C424" s="77" t="s">
        <v>26</v>
      </c>
      <c r="D424" s="78" t="s">
        <v>1690</v>
      </c>
      <c r="E424" s="78" t="s">
        <v>1691</v>
      </c>
      <c r="F424" s="79" t="s">
        <v>1513</v>
      </c>
      <c r="G424" s="80" t="s">
        <v>1464</v>
      </c>
      <c r="H424" s="81" t="s">
        <v>1173</v>
      </c>
      <c r="I424" s="81">
        <v>40</v>
      </c>
      <c r="J424" s="82">
        <v>10</v>
      </c>
      <c r="K424" s="167">
        <v>2.4</v>
      </c>
      <c r="L424" s="83" t="s">
        <v>1702</v>
      </c>
      <c r="M424" s="84" t="s">
        <v>1694</v>
      </c>
      <c r="N424" s="85" t="s">
        <v>1695</v>
      </c>
      <c r="O424" s="86">
        <v>8719274543886</v>
      </c>
      <c r="P424" s="86" t="s">
        <v>61</v>
      </c>
      <c r="Q424" s="87"/>
      <c r="R424" s="88">
        <f t="shared" si="13"/>
        <v>0</v>
      </c>
      <c r="S424" s="89" t="str">
        <f t="shared" si="12"/>
        <v>-</v>
      </c>
      <c r="T424" s="90" t="str">
        <f>IF($K$15=1,"",IF(AND(Таблица233[[#This Row],[Заказ (упаковок)
↓]]=0,$K$15*Таблица233[[#This Row],[Уп. в коробке]]&lt;5),0,ROUNDDOWN($K$15*Таблица233[[#This Row],[Уп. в коробке]],0)))</f>
        <v/>
      </c>
      <c r="U424" s="91" t="str">
        <f>IF(MOD(Таблица233[[#This Row],[Заказ (упаковок)
↓]],Таблица233[[#This Row],[Кратность заказа, упаковок]])&gt;0,"ошибка - неверное количество в заказе","")</f>
        <v/>
      </c>
    </row>
    <row r="425" spans="1:21" x14ac:dyDescent="0.3">
      <c r="A425" s="75"/>
      <c r="B425" s="76" t="s">
        <v>1703</v>
      </c>
      <c r="C425" s="77" t="s">
        <v>26</v>
      </c>
      <c r="D425" s="78" t="s">
        <v>1690</v>
      </c>
      <c r="E425" s="78" t="s">
        <v>1704</v>
      </c>
      <c r="F425" s="79"/>
      <c r="G425" s="80" t="s">
        <v>1397</v>
      </c>
      <c r="H425" s="81" t="s">
        <v>1705</v>
      </c>
      <c r="I425" s="81">
        <v>40</v>
      </c>
      <c r="J425" s="82">
        <v>10</v>
      </c>
      <c r="K425" s="167">
        <v>3.46</v>
      </c>
      <c r="L425" s="83" t="s">
        <v>1706</v>
      </c>
      <c r="M425" s="84" t="s">
        <v>1694</v>
      </c>
      <c r="N425" s="85" t="s">
        <v>1707</v>
      </c>
      <c r="O425" s="86">
        <v>8719497266630</v>
      </c>
      <c r="P425" s="86" t="s">
        <v>61</v>
      </c>
      <c r="Q425" s="87"/>
      <c r="R425" s="88">
        <f t="shared" si="13"/>
        <v>0</v>
      </c>
      <c r="S425" s="89" t="str">
        <f t="shared" si="12"/>
        <v>-</v>
      </c>
      <c r="T425" s="90" t="str">
        <f>IF($K$15=1,"",IF(AND(Таблица233[[#This Row],[Заказ (упаковок)
↓]]=0,$K$15*Таблица233[[#This Row],[Уп. в коробке]]&lt;5),0,ROUNDDOWN($K$15*Таблица233[[#This Row],[Уп. в коробке]],0)))</f>
        <v/>
      </c>
      <c r="U425" s="91" t="str">
        <f>IF(MOD(Таблица233[[#This Row],[Заказ (упаковок)
↓]],Таблица233[[#This Row],[Кратность заказа, упаковок]])&gt;0,"ошибка - неверное количество в заказе","")</f>
        <v/>
      </c>
    </row>
    <row r="426" spans="1:21" x14ac:dyDescent="0.3">
      <c r="A426" s="75"/>
      <c r="B426" s="76" t="s">
        <v>1708</v>
      </c>
      <c r="C426" s="77" t="s">
        <v>26</v>
      </c>
      <c r="D426" s="78" t="s">
        <v>1690</v>
      </c>
      <c r="E426" s="78" t="s">
        <v>1709</v>
      </c>
      <c r="F426" s="79" t="s">
        <v>1710</v>
      </c>
      <c r="G426" s="80" t="s">
        <v>1464</v>
      </c>
      <c r="H426" s="81"/>
      <c r="I426" s="81">
        <v>40</v>
      </c>
      <c r="J426" s="82">
        <v>10</v>
      </c>
      <c r="K426" s="167">
        <v>2.8299999999999996</v>
      </c>
      <c r="L426" s="83" t="s">
        <v>1711</v>
      </c>
      <c r="M426" s="84" t="s">
        <v>1694</v>
      </c>
      <c r="N426" s="85" t="s">
        <v>1712</v>
      </c>
      <c r="O426" s="86" t="s">
        <v>1713</v>
      </c>
      <c r="P426" s="86" t="s">
        <v>61</v>
      </c>
      <c r="Q426" s="87"/>
      <c r="R426" s="88">
        <f t="shared" si="13"/>
        <v>0</v>
      </c>
      <c r="S426" s="89" t="str">
        <f t="shared" si="12"/>
        <v>-</v>
      </c>
      <c r="T426" s="90" t="str">
        <f>IF($K$15=1,"",IF(AND(Таблица233[[#This Row],[Заказ (упаковок)
↓]]=0,$K$15*Таблица233[[#This Row],[Уп. в коробке]]&lt;5),0,ROUNDDOWN($K$15*Таблица233[[#This Row],[Уп. в коробке]],0)))</f>
        <v/>
      </c>
      <c r="U426" s="91" t="str">
        <f>IF(MOD(Таблица233[[#This Row],[Заказ (упаковок)
↓]],Таблица233[[#This Row],[Кратность заказа, упаковок]])&gt;0,"ошибка - неверное количество в заказе","")</f>
        <v/>
      </c>
    </row>
    <row r="427" spans="1:21" x14ac:dyDescent="0.3">
      <c r="A427" s="75"/>
      <c r="B427" s="76" t="s">
        <v>1714</v>
      </c>
      <c r="C427" s="77" t="s">
        <v>26</v>
      </c>
      <c r="D427" s="78" t="s">
        <v>1690</v>
      </c>
      <c r="E427" s="78" t="s">
        <v>1709</v>
      </c>
      <c r="F427" s="79" t="s">
        <v>1715</v>
      </c>
      <c r="G427" s="80" t="s">
        <v>1464</v>
      </c>
      <c r="H427" s="81" t="s">
        <v>1173</v>
      </c>
      <c r="I427" s="81">
        <v>40</v>
      </c>
      <c r="J427" s="82">
        <v>10</v>
      </c>
      <c r="K427" s="167">
        <v>2.8299999999999996</v>
      </c>
      <c r="L427" s="83" t="s">
        <v>1716</v>
      </c>
      <c r="M427" s="84" t="s">
        <v>1694</v>
      </c>
      <c r="N427" s="85" t="s">
        <v>1712</v>
      </c>
      <c r="O427" s="86">
        <v>8719274543923</v>
      </c>
      <c r="P427" s="86" t="s">
        <v>61</v>
      </c>
      <c r="Q427" s="87"/>
      <c r="R427" s="88">
        <f t="shared" si="13"/>
        <v>0</v>
      </c>
      <c r="S427" s="89" t="str">
        <f t="shared" si="12"/>
        <v>-</v>
      </c>
      <c r="T427" s="90" t="str">
        <f>IF($K$15=1,"",IF(AND(Таблица233[[#This Row],[Заказ (упаковок)
↓]]=0,$K$15*Таблица233[[#This Row],[Уп. в коробке]]&lt;5),0,ROUNDDOWN($K$15*Таблица233[[#This Row],[Уп. в коробке]],0)))</f>
        <v/>
      </c>
      <c r="U427" s="91" t="str">
        <f>IF(MOD(Таблица233[[#This Row],[Заказ (упаковок)
↓]],Таблица233[[#This Row],[Кратность заказа, упаковок]])&gt;0,"ошибка - неверное количество в заказе","")</f>
        <v/>
      </c>
    </row>
    <row r="428" spans="1:21" x14ac:dyDescent="0.3">
      <c r="A428" s="75"/>
      <c r="B428" s="76" t="s">
        <v>1717</v>
      </c>
      <c r="C428" s="77" t="s">
        <v>26</v>
      </c>
      <c r="D428" s="78" t="s">
        <v>1718</v>
      </c>
      <c r="E428" s="78" t="s">
        <v>1719</v>
      </c>
      <c r="F428" s="79"/>
      <c r="G428" s="80" t="s">
        <v>1297</v>
      </c>
      <c r="H428" s="81" t="s">
        <v>796</v>
      </c>
      <c r="I428" s="81">
        <v>40</v>
      </c>
      <c r="J428" s="82">
        <v>10</v>
      </c>
      <c r="K428" s="167">
        <v>2.19</v>
      </c>
      <c r="L428" s="83" t="s">
        <v>1720</v>
      </c>
      <c r="M428" s="84" t="s">
        <v>1721</v>
      </c>
      <c r="N428" s="85" t="s">
        <v>1722</v>
      </c>
      <c r="O428" s="86" t="s">
        <v>1723</v>
      </c>
      <c r="P428" s="86" t="s">
        <v>61</v>
      </c>
      <c r="Q428" s="87"/>
      <c r="R428" s="88">
        <f t="shared" si="13"/>
        <v>0</v>
      </c>
      <c r="S428" s="89" t="str">
        <f t="shared" si="12"/>
        <v>-</v>
      </c>
      <c r="T428" s="90" t="str">
        <f>IF($K$15=1,"",IF(AND(Таблица233[[#This Row],[Заказ (упаковок)
↓]]=0,$K$15*Таблица233[[#This Row],[Уп. в коробке]]&lt;5),0,ROUNDDOWN($K$15*Таблица233[[#This Row],[Уп. в коробке]],0)))</f>
        <v/>
      </c>
      <c r="U428" s="91" t="str">
        <f>IF(MOD(Таблица233[[#This Row],[Заказ (упаковок)
↓]],Таблица233[[#This Row],[Кратность заказа, упаковок]])&gt;0,"ошибка - неверное количество в заказе","")</f>
        <v/>
      </c>
    </row>
    <row r="429" spans="1:21" x14ac:dyDescent="0.3">
      <c r="A429" s="75"/>
      <c r="B429" s="76" t="s">
        <v>1724</v>
      </c>
      <c r="C429" s="77" t="s">
        <v>26</v>
      </c>
      <c r="D429" s="78" t="s">
        <v>1718</v>
      </c>
      <c r="E429" s="78" t="s">
        <v>1719</v>
      </c>
      <c r="F429" s="79" t="s">
        <v>297</v>
      </c>
      <c r="G429" s="80" t="s">
        <v>824</v>
      </c>
      <c r="H429" s="81" t="s">
        <v>796</v>
      </c>
      <c r="I429" s="81">
        <v>40</v>
      </c>
      <c r="J429" s="82">
        <v>10</v>
      </c>
      <c r="K429" s="167">
        <v>2.2899999999999996</v>
      </c>
      <c r="L429" s="83" t="s">
        <v>1725</v>
      </c>
      <c r="M429" s="84" t="s">
        <v>1721</v>
      </c>
      <c r="N429" s="85" t="s">
        <v>1722</v>
      </c>
      <c r="O429" s="86" t="s">
        <v>1726</v>
      </c>
      <c r="P429" s="86" t="s">
        <v>61</v>
      </c>
      <c r="Q429" s="87"/>
      <c r="R429" s="88">
        <f t="shared" si="13"/>
        <v>0</v>
      </c>
      <c r="S429" s="89" t="str">
        <f t="shared" si="12"/>
        <v>-</v>
      </c>
      <c r="T429" s="90" t="str">
        <f>IF($K$15=1,"",IF(AND(Таблица233[[#This Row],[Заказ (упаковок)
↓]]=0,$K$15*Таблица233[[#This Row],[Уп. в коробке]]&lt;5),0,ROUNDDOWN($K$15*Таблица233[[#This Row],[Уп. в коробке]],0)))</f>
        <v/>
      </c>
      <c r="U429" s="91" t="str">
        <f>IF(MOD(Таблица233[[#This Row],[Заказ (упаковок)
↓]],Таблица233[[#This Row],[Кратность заказа, упаковок]])&gt;0,"ошибка - неверное количество в заказе","")</f>
        <v/>
      </c>
    </row>
    <row r="430" spans="1:21" x14ac:dyDescent="0.3">
      <c r="A430" s="75"/>
      <c r="B430" s="76" t="s">
        <v>1727</v>
      </c>
      <c r="C430" s="77" t="s">
        <v>26</v>
      </c>
      <c r="D430" s="78" t="s">
        <v>1718</v>
      </c>
      <c r="E430" s="78" t="s">
        <v>1384</v>
      </c>
      <c r="F430" s="79"/>
      <c r="G430" s="80" t="s">
        <v>824</v>
      </c>
      <c r="H430" s="81" t="s">
        <v>754</v>
      </c>
      <c r="I430" s="81">
        <v>40</v>
      </c>
      <c r="J430" s="82">
        <v>10</v>
      </c>
      <c r="K430" s="167">
        <v>2.61</v>
      </c>
      <c r="L430" s="83" t="s">
        <v>1728</v>
      </c>
      <c r="M430" s="84" t="s">
        <v>1721</v>
      </c>
      <c r="N430" s="85" t="s">
        <v>1729</v>
      </c>
      <c r="O430" s="86" t="s">
        <v>1730</v>
      </c>
      <c r="P430" s="86" t="s">
        <v>61</v>
      </c>
      <c r="Q430" s="87"/>
      <c r="R430" s="88">
        <f t="shared" si="13"/>
        <v>0</v>
      </c>
      <c r="S430" s="89" t="str">
        <f t="shared" si="12"/>
        <v>-</v>
      </c>
      <c r="T430" s="90" t="str">
        <f>IF($K$15=1,"",IF(AND(Таблица233[[#This Row],[Заказ (упаковок)
↓]]=0,$K$15*Таблица233[[#This Row],[Уп. в коробке]]&lt;5),0,ROUNDDOWN($K$15*Таблица233[[#This Row],[Уп. в коробке]],0)))</f>
        <v/>
      </c>
      <c r="U430" s="91" t="str">
        <f>IF(MOD(Таблица233[[#This Row],[Заказ (упаковок)
↓]],Таблица233[[#This Row],[Кратность заказа, упаковок]])&gt;0,"ошибка - неверное количество в заказе","")</f>
        <v/>
      </c>
    </row>
    <row r="431" spans="1:21" x14ac:dyDescent="0.3">
      <c r="A431" s="75"/>
      <c r="B431" s="76" t="s">
        <v>1731</v>
      </c>
      <c r="C431" s="77" t="s">
        <v>26</v>
      </c>
      <c r="D431" s="78" t="s">
        <v>1718</v>
      </c>
      <c r="E431" s="78" t="s">
        <v>1732</v>
      </c>
      <c r="F431" s="79" t="s">
        <v>1733</v>
      </c>
      <c r="G431" s="80" t="s">
        <v>95</v>
      </c>
      <c r="H431" s="81" t="s">
        <v>803</v>
      </c>
      <c r="I431" s="81">
        <v>40</v>
      </c>
      <c r="J431" s="82">
        <v>10</v>
      </c>
      <c r="K431" s="167">
        <v>2.5099999999999998</v>
      </c>
      <c r="L431" s="83" t="s">
        <v>1734</v>
      </c>
      <c r="M431" s="84" t="s">
        <v>1721</v>
      </c>
      <c r="N431" s="85" t="s">
        <v>1735</v>
      </c>
      <c r="O431" s="86" t="s">
        <v>1736</v>
      </c>
      <c r="P431" s="86" t="s">
        <v>61</v>
      </c>
      <c r="Q431" s="87"/>
      <c r="R431" s="88">
        <f t="shared" si="13"/>
        <v>0</v>
      </c>
      <c r="S431" s="89" t="str">
        <f t="shared" si="12"/>
        <v>-</v>
      </c>
      <c r="T431" s="90" t="str">
        <f>IF($K$15=1,"",IF(AND(Таблица233[[#This Row],[Заказ (упаковок)
↓]]=0,$K$15*Таблица233[[#This Row],[Уп. в коробке]]&lt;5),0,ROUNDDOWN($K$15*Таблица233[[#This Row],[Уп. в коробке]],0)))</f>
        <v/>
      </c>
      <c r="U431" s="91" t="str">
        <f>IF(MOD(Таблица233[[#This Row],[Заказ (упаковок)
↓]],Таблица233[[#This Row],[Кратность заказа, упаковок]])&gt;0,"ошибка - неверное количество в заказе","")</f>
        <v/>
      </c>
    </row>
    <row r="432" spans="1:21" x14ac:dyDescent="0.3">
      <c r="A432" s="75"/>
      <c r="B432" s="76" t="s">
        <v>1737</v>
      </c>
      <c r="C432" s="77" t="s">
        <v>26</v>
      </c>
      <c r="D432" s="78" t="s">
        <v>1718</v>
      </c>
      <c r="E432" s="78"/>
      <c r="F432" s="79" t="s">
        <v>1738</v>
      </c>
      <c r="G432" s="80" t="s">
        <v>340</v>
      </c>
      <c r="H432" s="81" t="s">
        <v>796</v>
      </c>
      <c r="I432" s="81">
        <v>40</v>
      </c>
      <c r="J432" s="82">
        <v>10</v>
      </c>
      <c r="K432" s="167">
        <v>3.9899999999999998</v>
      </c>
      <c r="L432" s="83" t="s">
        <v>1739</v>
      </c>
      <c r="M432" s="84" t="s">
        <v>1721</v>
      </c>
      <c r="N432" s="85"/>
      <c r="O432" s="86" t="s">
        <v>1740</v>
      </c>
      <c r="P432" s="86" t="s">
        <v>61</v>
      </c>
      <c r="Q432" s="87"/>
      <c r="R432" s="88">
        <f t="shared" si="13"/>
        <v>0</v>
      </c>
      <c r="S432" s="89" t="str">
        <f t="shared" si="12"/>
        <v>-</v>
      </c>
      <c r="T432" s="90" t="str">
        <f>IF($K$15=1,"",IF(AND(Таблица233[[#This Row],[Заказ (упаковок)
↓]]=0,$K$15*Таблица233[[#This Row],[Уп. в коробке]]&lt;5),0,ROUNDDOWN($K$15*Таблица233[[#This Row],[Уп. в коробке]],0)))</f>
        <v/>
      </c>
      <c r="U432" s="91" t="str">
        <f>IF(MOD(Таблица233[[#This Row],[Заказ (упаковок)
↓]],Таблица233[[#This Row],[Кратность заказа, упаковок]])&gt;0,"ошибка - неверное количество в заказе","")</f>
        <v/>
      </c>
    </row>
    <row r="433" spans="1:21" x14ac:dyDescent="0.3">
      <c r="A433" s="75"/>
      <c r="B433" s="76" t="s">
        <v>1741</v>
      </c>
      <c r="C433" s="77" t="s">
        <v>26</v>
      </c>
      <c r="D433" s="78" t="s">
        <v>1718</v>
      </c>
      <c r="E433" s="78" t="s">
        <v>1742</v>
      </c>
      <c r="F433" s="79"/>
      <c r="G433" s="80" t="s">
        <v>824</v>
      </c>
      <c r="H433" s="81" t="s">
        <v>754</v>
      </c>
      <c r="I433" s="81">
        <v>40</v>
      </c>
      <c r="J433" s="82">
        <v>10</v>
      </c>
      <c r="K433" s="167">
        <v>2.1399999999999997</v>
      </c>
      <c r="L433" s="83" t="s">
        <v>1743</v>
      </c>
      <c r="M433" s="84" t="s">
        <v>1721</v>
      </c>
      <c r="N433" s="85" t="s">
        <v>1744</v>
      </c>
      <c r="O433" s="86" t="s">
        <v>1745</v>
      </c>
      <c r="P433" s="86" t="s">
        <v>61</v>
      </c>
      <c r="Q433" s="87"/>
      <c r="R433" s="88">
        <f t="shared" si="13"/>
        <v>0</v>
      </c>
      <c r="S433" s="89" t="str">
        <f t="shared" si="12"/>
        <v>-</v>
      </c>
      <c r="T433" s="90" t="str">
        <f>IF($K$15=1,"",IF(AND(Таблица233[[#This Row],[Заказ (упаковок)
↓]]=0,$K$15*Таблица233[[#This Row],[Уп. в коробке]]&lt;5),0,ROUNDDOWN($K$15*Таблица233[[#This Row],[Уп. в коробке]],0)))</f>
        <v/>
      </c>
      <c r="U433" s="91" t="str">
        <f>IF(MOD(Таблица233[[#This Row],[Заказ (упаковок)
↓]],Таблица233[[#This Row],[Кратность заказа, упаковок]])&gt;0,"ошибка - неверное количество в заказе","")</f>
        <v/>
      </c>
    </row>
    <row r="434" spans="1:21" x14ac:dyDescent="0.3">
      <c r="A434" s="75"/>
      <c r="B434" s="76" t="s">
        <v>1746</v>
      </c>
      <c r="C434" s="77" t="s">
        <v>26</v>
      </c>
      <c r="D434" s="78" t="s">
        <v>1718</v>
      </c>
      <c r="E434" s="78"/>
      <c r="F434" s="79" t="s">
        <v>1747</v>
      </c>
      <c r="G434" s="80" t="s">
        <v>340</v>
      </c>
      <c r="H434" s="81" t="s">
        <v>754</v>
      </c>
      <c r="I434" s="81">
        <v>40</v>
      </c>
      <c r="J434" s="82">
        <v>10</v>
      </c>
      <c r="K434" s="167">
        <v>3.73</v>
      </c>
      <c r="L434" s="83" t="s">
        <v>1748</v>
      </c>
      <c r="M434" s="84" t="s">
        <v>1721</v>
      </c>
      <c r="N434" s="85"/>
      <c r="O434" s="86">
        <v>8719474816568</v>
      </c>
      <c r="P434" s="86" t="s">
        <v>61</v>
      </c>
      <c r="Q434" s="87"/>
      <c r="R434" s="88">
        <f t="shared" si="13"/>
        <v>0</v>
      </c>
      <c r="S434" s="89" t="str">
        <f t="shared" si="12"/>
        <v>-</v>
      </c>
      <c r="T434" s="90" t="str">
        <f>IF($K$15=1,"",IF(AND(Таблица233[[#This Row],[Заказ (упаковок)
↓]]=0,$K$15*Таблица233[[#This Row],[Уп. в коробке]]&lt;5),0,ROUNDDOWN($K$15*Таблица233[[#This Row],[Уп. в коробке]],0)))</f>
        <v/>
      </c>
      <c r="U434" s="91" t="str">
        <f>IF(MOD(Таблица233[[#This Row],[Заказ (упаковок)
↓]],Таблица233[[#This Row],[Кратность заказа, упаковок]])&gt;0,"ошибка - неверное количество в заказе","")</f>
        <v/>
      </c>
    </row>
    <row r="435" spans="1:21" x14ac:dyDescent="0.3">
      <c r="A435" s="75"/>
      <c r="B435" s="76" t="s">
        <v>1749</v>
      </c>
      <c r="C435" s="77" t="s">
        <v>26</v>
      </c>
      <c r="D435" s="78" t="s">
        <v>1718</v>
      </c>
      <c r="E435" s="78"/>
      <c r="F435" s="79" t="s">
        <v>1648</v>
      </c>
      <c r="G435" s="80" t="s">
        <v>95</v>
      </c>
      <c r="H435" s="81" t="s">
        <v>796</v>
      </c>
      <c r="I435" s="81">
        <v>40</v>
      </c>
      <c r="J435" s="82">
        <v>10</v>
      </c>
      <c r="K435" s="167">
        <v>2.61</v>
      </c>
      <c r="L435" s="83" t="s">
        <v>1750</v>
      </c>
      <c r="M435" s="84" t="s">
        <v>1721</v>
      </c>
      <c r="N435" s="85"/>
      <c r="O435" s="86" t="s">
        <v>1751</v>
      </c>
      <c r="P435" s="86" t="s">
        <v>61</v>
      </c>
      <c r="Q435" s="87"/>
      <c r="R435" s="88">
        <f t="shared" si="13"/>
        <v>0</v>
      </c>
      <c r="S435" s="89" t="str">
        <f t="shared" si="12"/>
        <v>-</v>
      </c>
      <c r="T435" s="90" t="str">
        <f>IF($K$15=1,"",IF(AND(Таблица233[[#This Row],[Заказ (упаковок)
↓]]=0,$K$15*Таблица233[[#This Row],[Уп. в коробке]]&lt;5),0,ROUNDDOWN($K$15*Таблица233[[#This Row],[Уп. в коробке]],0)))</f>
        <v/>
      </c>
      <c r="U435" s="91" t="str">
        <f>IF(MOD(Таблица233[[#This Row],[Заказ (упаковок)
↓]],Таблица233[[#This Row],[Кратность заказа, упаковок]])&gt;0,"ошибка - неверное количество в заказе","")</f>
        <v/>
      </c>
    </row>
    <row r="436" spans="1:21" x14ac:dyDescent="0.3">
      <c r="A436" s="75"/>
      <c r="B436" s="76" t="s">
        <v>1752</v>
      </c>
      <c r="C436" s="77" t="s">
        <v>26</v>
      </c>
      <c r="D436" s="78" t="s">
        <v>1718</v>
      </c>
      <c r="E436" s="78"/>
      <c r="F436" s="79" t="s">
        <v>84</v>
      </c>
      <c r="G436" s="80" t="s">
        <v>1297</v>
      </c>
      <c r="H436" s="81" t="s">
        <v>796</v>
      </c>
      <c r="I436" s="81">
        <v>40</v>
      </c>
      <c r="J436" s="82">
        <v>10</v>
      </c>
      <c r="K436" s="167">
        <v>2.4</v>
      </c>
      <c r="L436" s="83" t="s">
        <v>1753</v>
      </c>
      <c r="M436" s="84" t="s">
        <v>1721</v>
      </c>
      <c r="N436" s="85"/>
      <c r="O436" s="86" t="s">
        <v>1754</v>
      </c>
      <c r="P436" s="86" t="s">
        <v>61</v>
      </c>
      <c r="Q436" s="87"/>
      <c r="R436" s="88">
        <f t="shared" si="13"/>
        <v>0</v>
      </c>
      <c r="S436" s="89" t="str">
        <f t="shared" si="12"/>
        <v>-</v>
      </c>
      <c r="T436" s="90" t="str">
        <f>IF($K$15=1,"",IF(AND(Таблица233[[#This Row],[Заказ (упаковок)
↓]]=0,$K$15*Таблица233[[#This Row],[Уп. в коробке]]&lt;5),0,ROUNDDOWN($K$15*Таблица233[[#This Row],[Уп. в коробке]],0)))</f>
        <v/>
      </c>
      <c r="U436" s="91" t="str">
        <f>IF(MOD(Таблица233[[#This Row],[Заказ (упаковок)
↓]],Таблица233[[#This Row],[Кратность заказа, упаковок]])&gt;0,"ошибка - неверное количество в заказе","")</f>
        <v/>
      </c>
    </row>
    <row r="437" spans="1:21" x14ac:dyDescent="0.3">
      <c r="A437" s="75"/>
      <c r="B437" s="76" t="s">
        <v>1755</v>
      </c>
      <c r="C437" s="77" t="s">
        <v>26</v>
      </c>
      <c r="D437" s="78" t="s">
        <v>1756</v>
      </c>
      <c r="E437" s="78" t="s">
        <v>1757</v>
      </c>
      <c r="F437" s="79" t="s">
        <v>1758</v>
      </c>
      <c r="G437" s="80" t="s">
        <v>56</v>
      </c>
      <c r="H437" s="81" t="s">
        <v>1146</v>
      </c>
      <c r="I437" s="81">
        <v>40</v>
      </c>
      <c r="J437" s="82">
        <v>10</v>
      </c>
      <c r="K437" s="167">
        <v>2.3699999999999997</v>
      </c>
      <c r="L437" s="83" t="s">
        <v>1759</v>
      </c>
      <c r="M437" s="84" t="s">
        <v>1760</v>
      </c>
      <c r="N437" s="85" t="s">
        <v>1761</v>
      </c>
      <c r="O437" s="86" t="s">
        <v>1762</v>
      </c>
      <c r="P437" s="86" t="s">
        <v>61</v>
      </c>
      <c r="Q437" s="87"/>
      <c r="R437" s="88">
        <f t="shared" si="13"/>
        <v>0</v>
      </c>
      <c r="S437" s="89" t="str">
        <f t="shared" si="12"/>
        <v>-</v>
      </c>
      <c r="T437" s="90" t="str">
        <f>IF($K$15=1,"",IF(AND(Таблица233[[#This Row],[Заказ (упаковок)
↓]]=0,$K$15*Таблица233[[#This Row],[Уп. в коробке]]&lt;5),0,ROUNDDOWN($K$15*Таблица233[[#This Row],[Уп. в коробке]],0)))</f>
        <v/>
      </c>
      <c r="U437" s="91" t="str">
        <f>IF(MOD(Таблица233[[#This Row],[Заказ (упаковок)
↓]],Таблица233[[#This Row],[Кратность заказа, упаковок]])&gt;0,"ошибка - неверное количество в заказе","")</f>
        <v/>
      </c>
    </row>
    <row r="438" spans="1:21" x14ac:dyDescent="0.3">
      <c r="A438" s="75"/>
      <c r="B438" s="76" t="s">
        <v>1763</v>
      </c>
      <c r="C438" s="77" t="s">
        <v>26</v>
      </c>
      <c r="D438" s="78" t="s">
        <v>1764</v>
      </c>
      <c r="E438" s="78" t="s">
        <v>1765</v>
      </c>
      <c r="F438" s="79"/>
      <c r="G438" s="80" t="s">
        <v>824</v>
      </c>
      <c r="H438" s="81" t="s">
        <v>754</v>
      </c>
      <c r="I438" s="81">
        <v>40</v>
      </c>
      <c r="J438" s="82">
        <v>10</v>
      </c>
      <c r="K438" s="167">
        <v>2.1399999999999997</v>
      </c>
      <c r="L438" s="83" t="s">
        <v>1766</v>
      </c>
      <c r="M438" s="84" t="s">
        <v>1767</v>
      </c>
      <c r="N438" s="85" t="s">
        <v>1768</v>
      </c>
      <c r="O438" s="86" t="s">
        <v>1769</v>
      </c>
      <c r="P438" s="86" t="s">
        <v>61</v>
      </c>
      <c r="Q438" s="87"/>
      <c r="R438" s="88">
        <f t="shared" si="13"/>
        <v>0</v>
      </c>
      <c r="S438" s="89" t="str">
        <f t="shared" si="12"/>
        <v>-</v>
      </c>
      <c r="T438" s="90" t="str">
        <f>IF($K$15=1,"",IF(AND(Таблица233[[#This Row],[Заказ (упаковок)
↓]]=0,$K$15*Таблица233[[#This Row],[Уп. в коробке]]&lt;5),0,ROUNDDOWN($K$15*Таблица233[[#This Row],[Уп. в коробке]],0)))</f>
        <v/>
      </c>
      <c r="U438" s="91" t="str">
        <f>IF(MOD(Таблица233[[#This Row],[Заказ (упаковок)
↓]],Таблица233[[#This Row],[Кратность заказа, упаковок]])&gt;0,"ошибка - неверное количество в заказе","")</f>
        <v/>
      </c>
    </row>
    <row r="439" spans="1:21" x14ac:dyDescent="0.3">
      <c r="A439" s="75"/>
      <c r="B439" s="76" t="s">
        <v>1770</v>
      </c>
      <c r="C439" s="77" t="s">
        <v>26</v>
      </c>
      <c r="D439" s="78" t="s">
        <v>1771</v>
      </c>
      <c r="E439" s="78" t="s">
        <v>1772</v>
      </c>
      <c r="F439" s="79"/>
      <c r="G439" s="80" t="s">
        <v>340</v>
      </c>
      <c r="H439" s="81" t="s">
        <v>1773</v>
      </c>
      <c r="I439" s="81">
        <v>40</v>
      </c>
      <c r="J439" s="82">
        <v>10</v>
      </c>
      <c r="K439" s="167">
        <v>2.0299999999999998</v>
      </c>
      <c r="L439" s="83" t="s">
        <v>1774</v>
      </c>
      <c r="M439" s="84" t="s">
        <v>1775</v>
      </c>
      <c r="N439" s="85" t="s">
        <v>1776</v>
      </c>
      <c r="O439" s="86" t="s">
        <v>1777</v>
      </c>
      <c r="P439" s="86" t="s">
        <v>61</v>
      </c>
      <c r="Q439" s="87"/>
      <c r="R439" s="88">
        <f t="shared" si="13"/>
        <v>0</v>
      </c>
      <c r="S439" s="89" t="str">
        <f t="shared" si="12"/>
        <v>-</v>
      </c>
      <c r="T439" s="90" t="str">
        <f>IF($K$15=1,"",IF(AND(Таблица233[[#This Row],[Заказ (упаковок)
↓]]=0,$K$15*Таблица233[[#This Row],[Уп. в коробке]]&lt;5),0,ROUNDDOWN($K$15*Таблица233[[#This Row],[Уп. в коробке]],0)))</f>
        <v/>
      </c>
      <c r="U439" s="91" t="str">
        <f>IF(MOD(Таблица233[[#This Row],[Заказ (упаковок)
↓]],Таблица233[[#This Row],[Кратность заказа, упаковок]])&gt;0,"ошибка - неверное количество в заказе","")</f>
        <v/>
      </c>
    </row>
    <row r="440" spans="1:21" x14ac:dyDescent="0.3">
      <c r="A440" s="75"/>
      <c r="B440" s="76" t="s">
        <v>1778</v>
      </c>
      <c r="C440" s="77" t="s">
        <v>26</v>
      </c>
      <c r="D440" s="78" t="s">
        <v>1771</v>
      </c>
      <c r="E440" s="78" t="s">
        <v>1779</v>
      </c>
      <c r="F440" s="79"/>
      <c r="G440" s="80" t="s">
        <v>1297</v>
      </c>
      <c r="H440" s="81" t="s">
        <v>1773</v>
      </c>
      <c r="I440" s="81">
        <v>40</v>
      </c>
      <c r="J440" s="82">
        <v>10</v>
      </c>
      <c r="K440" s="167">
        <v>1.76</v>
      </c>
      <c r="L440" s="83" t="s">
        <v>1780</v>
      </c>
      <c r="M440" s="84" t="s">
        <v>1775</v>
      </c>
      <c r="N440" s="85" t="s">
        <v>1781</v>
      </c>
      <c r="O440" s="86">
        <v>8719274545385</v>
      </c>
      <c r="P440" s="86" t="s">
        <v>61</v>
      </c>
      <c r="Q440" s="87"/>
      <c r="R440" s="88">
        <f t="shared" si="13"/>
        <v>0</v>
      </c>
      <c r="S440" s="89" t="str">
        <f t="shared" si="12"/>
        <v>-</v>
      </c>
      <c r="T440" s="90" t="str">
        <f>IF($K$15=1,"",IF(AND(Таблица233[[#This Row],[Заказ (упаковок)
↓]]=0,$K$15*Таблица233[[#This Row],[Уп. в коробке]]&lt;5),0,ROUNDDOWN($K$15*Таблица233[[#This Row],[Уп. в коробке]],0)))</f>
        <v/>
      </c>
      <c r="U440" s="91" t="str">
        <f>IF(MOD(Таблица233[[#This Row],[Заказ (упаковок)
↓]],Таблица233[[#This Row],[Кратность заказа, упаковок]])&gt;0,"ошибка - неверное количество в заказе","")</f>
        <v/>
      </c>
    </row>
    <row r="441" spans="1:21" x14ac:dyDescent="0.3">
      <c r="A441" s="75"/>
      <c r="B441" s="76" t="s">
        <v>1782</v>
      </c>
      <c r="C441" s="77" t="s">
        <v>26</v>
      </c>
      <c r="D441" s="78" t="s">
        <v>1771</v>
      </c>
      <c r="E441" s="78" t="s">
        <v>1783</v>
      </c>
      <c r="F441" s="79"/>
      <c r="G441" s="80" t="s">
        <v>340</v>
      </c>
      <c r="H441" s="81" t="s">
        <v>1478</v>
      </c>
      <c r="I441" s="81">
        <v>40</v>
      </c>
      <c r="J441" s="82">
        <v>10</v>
      </c>
      <c r="K441" s="167">
        <v>3.25</v>
      </c>
      <c r="L441" s="83" t="s">
        <v>1784</v>
      </c>
      <c r="M441" s="84" t="s">
        <v>1775</v>
      </c>
      <c r="N441" s="85" t="s">
        <v>1785</v>
      </c>
      <c r="O441" s="86" t="s">
        <v>1786</v>
      </c>
      <c r="P441" s="86" t="s">
        <v>61</v>
      </c>
      <c r="Q441" s="87"/>
      <c r="R441" s="88">
        <f t="shared" si="13"/>
        <v>0</v>
      </c>
      <c r="S441" s="89" t="str">
        <f t="shared" si="12"/>
        <v>-</v>
      </c>
      <c r="T441" s="90" t="str">
        <f>IF($K$15=1,"",IF(AND(Таблица233[[#This Row],[Заказ (упаковок)
↓]]=0,$K$15*Таблица233[[#This Row],[Уп. в коробке]]&lt;5),0,ROUNDDOWN($K$15*Таблица233[[#This Row],[Уп. в коробке]],0)))</f>
        <v/>
      </c>
      <c r="U441" s="91" t="str">
        <f>IF(MOD(Таблица233[[#This Row],[Заказ (упаковок)
↓]],Таблица233[[#This Row],[Кратность заказа, упаковок]])&gt;0,"ошибка - неверное количество в заказе","")</f>
        <v/>
      </c>
    </row>
    <row r="442" spans="1:21" x14ac:dyDescent="0.3">
      <c r="A442" s="75"/>
      <c r="B442" s="76" t="s">
        <v>1787</v>
      </c>
      <c r="C442" s="77" t="s">
        <v>26</v>
      </c>
      <c r="D442" s="78" t="s">
        <v>1788</v>
      </c>
      <c r="E442" s="78" t="s">
        <v>1789</v>
      </c>
      <c r="F442" s="79"/>
      <c r="G442" s="80" t="s">
        <v>1297</v>
      </c>
      <c r="H442" s="81" t="s">
        <v>754</v>
      </c>
      <c r="I442" s="81">
        <v>40</v>
      </c>
      <c r="J442" s="82">
        <v>10</v>
      </c>
      <c r="K442" s="167">
        <v>2.2699999999999996</v>
      </c>
      <c r="L442" s="83" t="s">
        <v>1790</v>
      </c>
      <c r="M442" s="84" t="s">
        <v>1791</v>
      </c>
      <c r="N442" s="85" t="s">
        <v>1792</v>
      </c>
      <c r="O442" s="86" t="s">
        <v>1793</v>
      </c>
      <c r="P442" s="86" t="s">
        <v>61</v>
      </c>
      <c r="Q442" s="87"/>
      <c r="R442" s="88">
        <f t="shared" si="13"/>
        <v>0</v>
      </c>
      <c r="S442" s="89" t="str">
        <f t="shared" si="12"/>
        <v>-</v>
      </c>
      <c r="T442" s="90" t="str">
        <f>IF($K$15=1,"",IF(AND(Таблица233[[#This Row],[Заказ (упаковок)
↓]]=0,$K$15*Таблица233[[#This Row],[Уп. в коробке]]&lt;5),0,ROUNDDOWN($K$15*Таблица233[[#This Row],[Уп. в коробке]],0)))</f>
        <v/>
      </c>
      <c r="U442" s="91" t="str">
        <f>IF(MOD(Таблица233[[#This Row],[Заказ (упаковок)
↓]],Таблица233[[#This Row],[Кратность заказа, упаковок]])&gt;0,"ошибка - неверное количество в заказе","")</f>
        <v/>
      </c>
    </row>
    <row r="443" spans="1:21" x14ac:dyDescent="0.3">
      <c r="A443" s="75"/>
      <c r="B443" s="76" t="s">
        <v>1794</v>
      </c>
      <c r="C443" s="77" t="s">
        <v>26</v>
      </c>
      <c r="D443" s="78" t="s">
        <v>1795</v>
      </c>
      <c r="E443" s="78" t="s">
        <v>1796</v>
      </c>
      <c r="F443" s="79"/>
      <c r="G443" s="80" t="s">
        <v>824</v>
      </c>
      <c r="H443" s="81" t="s">
        <v>796</v>
      </c>
      <c r="I443" s="81">
        <v>40</v>
      </c>
      <c r="J443" s="82">
        <v>10</v>
      </c>
      <c r="K443" s="167">
        <v>2.61</v>
      </c>
      <c r="L443" s="83" t="s">
        <v>1797</v>
      </c>
      <c r="M443" s="84" t="s">
        <v>1798</v>
      </c>
      <c r="N443" s="85" t="s">
        <v>1799</v>
      </c>
      <c r="O443" s="86" t="s">
        <v>1800</v>
      </c>
      <c r="P443" s="86" t="s">
        <v>61</v>
      </c>
      <c r="Q443" s="87"/>
      <c r="R443" s="88">
        <f t="shared" si="13"/>
        <v>0</v>
      </c>
      <c r="S443" s="89" t="str">
        <f t="shared" si="12"/>
        <v>-</v>
      </c>
      <c r="T443" s="90" t="str">
        <f>IF($K$15=1,"",IF(AND(Таблица233[[#This Row],[Заказ (упаковок)
↓]]=0,$K$15*Таблица233[[#This Row],[Уп. в коробке]]&lt;5),0,ROUNDDOWN($K$15*Таблица233[[#This Row],[Уп. в коробке]],0)))</f>
        <v/>
      </c>
      <c r="U443" s="91" t="str">
        <f>IF(MOD(Таблица233[[#This Row],[Заказ (упаковок)
↓]],Таблица233[[#This Row],[Кратность заказа, упаковок]])&gt;0,"ошибка - неверное количество в заказе","")</f>
        <v/>
      </c>
    </row>
    <row r="444" spans="1:21" x14ac:dyDescent="0.3">
      <c r="A444" s="75"/>
      <c r="B444" s="76" t="s">
        <v>1801</v>
      </c>
      <c r="C444" s="77" t="s">
        <v>26</v>
      </c>
      <c r="D444" s="78" t="s">
        <v>1795</v>
      </c>
      <c r="E444" s="78" t="s">
        <v>1796</v>
      </c>
      <c r="F444" s="79" t="s">
        <v>1802</v>
      </c>
      <c r="G444" s="80" t="s">
        <v>824</v>
      </c>
      <c r="H444" s="81" t="s">
        <v>796</v>
      </c>
      <c r="I444" s="81">
        <v>40</v>
      </c>
      <c r="J444" s="82">
        <v>10</v>
      </c>
      <c r="K444" s="167">
        <v>2.4499999999999997</v>
      </c>
      <c r="L444" s="83" t="s">
        <v>1803</v>
      </c>
      <c r="M444" s="84" t="s">
        <v>1798</v>
      </c>
      <c r="N444" s="85" t="s">
        <v>1799</v>
      </c>
      <c r="O444" s="86" t="s">
        <v>1804</v>
      </c>
      <c r="P444" s="86" t="s">
        <v>61</v>
      </c>
      <c r="Q444" s="87"/>
      <c r="R444" s="88">
        <f t="shared" si="13"/>
        <v>0</v>
      </c>
      <c r="S444" s="89" t="str">
        <f t="shared" si="12"/>
        <v>-</v>
      </c>
      <c r="T444" s="90" t="str">
        <f>IF($K$15=1,"",IF(AND(Таблица233[[#This Row],[Заказ (упаковок)
↓]]=0,$K$15*Таблица233[[#This Row],[Уп. в коробке]]&lt;5),0,ROUNDDOWN($K$15*Таблица233[[#This Row],[Уп. в коробке]],0)))</f>
        <v/>
      </c>
      <c r="U444" s="91" t="str">
        <f>IF(MOD(Таблица233[[#This Row],[Заказ (упаковок)
↓]],Таблица233[[#This Row],[Кратность заказа, упаковок]])&gt;0,"ошибка - неверное количество в заказе","")</f>
        <v/>
      </c>
    </row>
    <row r="445" spans="1:21" x14ac:dyDescent="0.3">
      <c r="A445" s="75"/>
      <c r="B445" s="76" t="s">
        <v>1805</v>
      </c>
      <c r="C445" s="77" t="s">
        <v>26</v>
      </c>
      <c r="D445" s="78" t="s">
        <v>1795</v>
      </c>
      <c r="E445" s="78" t="s">
        <v>1806</v>
      </c>
      <c r="F445" s="79" t="s">
        <v>1807</v>
      </c>
      <c r="G445" s="80" t="s">
        <v>95</v>
      </c>
      <c r="H445" s="81" t="s">
        <v>754</v>
      </c>
      <c r="I445" s="81">
        <v>40</v>
      </c>
      <c r="J445" s="82">
        <v>10</v>
      </c>
      <c r="K445" s="167">
        <v>2.2899999999999996</v>
      </c>
      <c r="L445" s="83" t="s">
        <v>1808</v>
      </c>
      <c r="M445" s="84" t="s">
        <v>1798</v>
      </c>
      <c r="N445" s="85" t="s">
        <v>1809</v>
      </c>
      <c r="O445" s="86">
        <v>8719274545392</v>
      </c>
      <c r="P445" s="86" t="s">
        <v>61</v>
      </c>
      <c r="Q445" s="87"/>
      <c r="R445" s="88">
        <f t="shared" si="13"/>
        <v>0</v>
      </c>
      <c r="S445" s="89" t="str">
        <f t="shared" si="12"/>
        <v>-</v>
      </c>
      <c r="T445" s="90" t="str">
        <f>IF($K$15=1,"",IF(AND(Таблица233[[#This Row],[Заказ (упаковок)
↓]]=0,$K$15*Таблица233[[#This Row],[Уп. в коробке]]&lt;5),0,ROUNDDOWN($K$15*Таблица233[[#This Row],[Уп. в коробке]],0)))</f>
        <v/>
      </c>
      <c r="U445" s="91" t="str">
        <f>IF(MOD(Таблица233[[#This Row],[Заказ (упаковок)
↓]],Таблица233[[#This Row],[Кратность заказа, упаковок]])&gt;0,"ошибка - неверное количество в заказе","")</f>
        <v/>
      </c>
    </row>
    <row r="446" spans="1:21" x14ac:dyDescent="0.3">
      <c r="A446" s="75"/>
      <c r="B446" s="76" t="s">
        <v>1810</v>
      </c>
      <c r="C446" s="77" t="s">
        <v>26</v>
      </c>
      <c r="D446" s="78" t="s">
        <v>1811</v>
      </c>
      <c r="E446" s="78"/>
      <c r="F446" s="79" t="s">
        <v>84</v>
      </c>
      <c r="G446" s="80" t="s">
        <v>1297</v>
      </c>
      <c r="H446" s="81" t="s">
        <v>1582</v>
      </c>
      <c r="I446" s="81">
        <v>40</v>
      </c>
      <c r="J446" s="82">
        <v>10</v>
      </c>
      <c r="K446" s="167">
        <v>1.98</v>
      </c>
      <c r="L446" s="83" t="s">
        <v>1812</v>
      </c>
      <c r="M446" s="84" t="s">
        <v>1813</v>
      </c>
      <c r="N446" s="85"/>
      <c r="O446" s="86" t="s">
        <v>1814</v>
      </c>
      <c r="P446" s="86" t="s">
        <v>61</v>
      </c>
      <c r="Q446" s="87"/>
      <c r="R446" s="88">
        <f t="shared" si="13"/>
        <v>0</v>
      </c>
      <c r="S446" s="89" t="str">
        <f t="shared" si="12"/>
        <v>-</v>
      </c>
      <c r="T446" s="90" t="str">
        <f>IF($K$15=1,"",IF(AND(Таблица233[[#This Row],[Заказ (упаковок)
↓]]=0,$K$15*Таблица233[[#This Row],[Уп. в коробке]]&lt;5),0,ROUNDDOWN($K$15*Таблица233[[#This Row],[Уп. в коробке]],0)))</f>
        <v/>
      </c>
      <c r="U446" s="91" t="str">
        <f>IF(MOD(Таблица233[[#This Row],[Заказ (упаковок)
↓]],Таблица233[[#This Row],[Кратность заказа, упаковок]])&gt;0,"ошибка - неверное количество в заказе","")</f>
        <v/>
      </c>
    </row>
    <row r="447" spans="1:21" x14ac:dyDescent="0.3">
      <c r="A447" s="75"/>
      <c r="B447" s="76" t="s">
        <v>1815</v>
      </c>
      <c r="C447" s="77" t="s">
        <v>26</v>
      </c>
      <c r="D447" s="78" t="s">
        <v>1816</v>
      </c>
      <c r="E447" s="78" t="s">
        <v>1817</v>
      </c>
      <c r="F447" s="79" t="s">
        <v>1818</v>
      </c>
      <c r="G447" s="80" t="s">
        <v>1297</v>
      </c>
      <c r="H447" s="81" t="s">
        <v>754</v>
      </c>
      <c r="I447" s="81">
        <v>40</v>
      </c>
      <c r="J447" s="82">
        <v>10</v>
      </c>
      <c r="K447" s="167">
        <v>2.0599999999999996</v>
      </c>
      <c r="L447" s="83" t="s">
        <v>1819</v>
      </c>
      <c r="M447" s="84" t="s">
        <v>1820</v>
      </c>
      <c r="N447" s="85" t="s">
        <v>1821</v>
      </c>
      <c r="O447" s="86" t="s">
        <v>1822</v>
      </c>
      <c r="P447" s="86" t="s">
        <v>61</v>
      </c>
      <c r="Q447" s="87"/>
      <c r="R447" s="88">
        <f t="shared" si="13"/>
        <v>0</v>
      </c>
      <c r="S447" s="89" t="str">
        <f t="shared" si="12"/>
        <v>-</v>
      </c>
      <c r="T447" s="90" t="str">
        <f>IF($K$15=1,"",IF(AND(Таблица233[[#This Row],[Заказ (упаковок)
↓]]=0,$K$15*Таблица233[[#This Row],[Уп. в коробке]]&lt;5),0,ROUNDDOWN($K$15*Таблица233[[#This Row],[Уп. в коробке]],0)))</f>
        <v/>
      </c>
      <c r="U447" s="91" t="str">
        <f>IF(MOD(Таблица233[[#This Row],[Заказ (упаковок)
↓]],Таблица233[[#This Row],[Кратность заказа, упаковок]])&gt;0,"ошибка - неверное количество в заказе","")</f>
        <v/>
      </c>
    </row>
    <row r="448" spans="1:21" x14ac:dyDescent="0.3">
      <c r="A448" s="75"/>
      <c r="B448" s="76" t="s">
        <v>1823</v>
      </c>
      <c r="C448" s="77" t="s">
        <v>26</v>
      </c>
      <c r="D448" s="78" t="s">
        <v>1824</v>
      </c>
      <c r="E448" s="78" t="s">
        <v>1825</v>
      </c>
      <c r="F448" s="79"/>
      <c r="G448" s="80" t="s">
        <v>1397</v>
      </c>
      <c r="H448" s="81" t="s">
        <v>1826</v>
      </c>
      <c r="I448" s="81">
        <v>40</v>
      </c>
      <c r="J448" s="82">
        <v>10</v>
      </c>
      <c r="K448" s="167">
        <v>3.25</v>
      </c>
      <c r="L448" s="83" t="s">
        <v>1827</v>
      </c>
      <c r="M448" s="84" t="s">
        <v>1828</v>
      </c>
      <c r="N448" s="85" t="s">
        <v>1829</v>
      </c>
      <c r="O448" s="86" t="s">
        <v>1830</v>
      </c>
      <c r="P448" s="86" t="s">
        <v>61</v>
      </c>
      <c r="Q448" s="87"/>
      <c r="R448" s="88">
        <f t="shared" si="13"/>
        <v>0</v>
      </c>
      <c r="S448" s="89" t="str">
        <f t="shared" si="12"/>
        <v>-</v>
      </c>
      <c r="T448" s="90" t="str">
        <f>IF($K$15=1,"",IF(AND(Таблица233[[#This Row],[Заказ (упаковок)
↓]]=0,$K$15*Таблица233[[#This Row],[Уп. в коробке]]&lt;5),0,ROUNDDOWN($K$15*Таблица233[[#This Row],[Уп. в коробке]],0)))</f>
        <v/>
      </c>
      <c r="U448" s="91" t="str">
        <f>IF(MOD(Таблица233[[#This Row],[Заказ (упаковок)
↓]],Таблица233[[#This Row],[Кратность заказа, упаковок]])&gt;0,"ошибка - неверное количество в заказе","")</f>
        <v/>
      </c>
    </row>
    <row r="449" spans="1:21" x14ac:dyDescent="0.3">
      <c r="A449" s="75"/>
      <c r="B449" s="76" t="s">
        <v>1831</v>
      </c>
      <c r="C449" s="77" t="s">
        <v>1832</v>
      </c>
      <c r="D449" s="78" t="s">
        <v>1375</v>
      </c>
      <c r="E449" s="78" t="s">
        <v>1376</v>
      </c>
      <c r="F449" s="79"/>
      <c r="G449" s="80" t="s">
        <v>95</v>
      </c>
      <c r="H449" s="81" t="s">
        <v>1146</v>
      </c>
      <c r="I449" s="81">
        <v>18</v>
      </c>
      <c r="J449" s="82">
        <v>6</v>
      </c>
      <c r="K449" s="167">
        <v>6.93</v>
      </c>
      <c r="L449" s="83">
        <v>10000</v>
      </c>
      <c r="M449" s="84" t="s">
        <v>1378</v>
      </c>
      <c r="N449" s="85" t="s">
        <v>1379</v>
      </c>
      <c r="O449" s="86">
        <v>8719474818777</v>
      </c>
      <c r="P449" s="86" t="s">
        <v>1833</v>
      </c>
      <c r="Q449" s="87"/>
      <c r="R449" s="88">
        <f t="shared" si="13"/>
        <v>0</v>
      </c>
      <c r="S449" s="89" t="str">
        <f t="shared" si="12"/>
        <v>-</v>
      </c>
      <c r="T449" s="90" t="str">
        <f>IF($K$16=1,"",IF(AND(Таблица233[[#This Row],[Заказ (упаковок)
↓]]=0,$K$16*Таблица233[[#This Row],[Уп. в коробке]]&lt;5),0,ROUNDDOWN($K$16*Таблица233[[#This Row],[Уп. в коробке]],0)))</f>
        <v/>
      </c>
      <c r="U449" s="91" t="str">
        <f>IF(MOD(Таблица233[[#This Row],[Заказ (упаковок)
↓]],Таблица233[[#This Row],[Кратность заказа, упаковок]])&gt;0,"ошибка - неверное количество в заказе","")</f>
        <v/>
      </c>
    </row>
    <row r="450" spans="1:21" x14ac:dyDescent="0.3">
      <c r="A450" s="75"/>
      <c r="B450" s="76" t="s">
        <v>1834</v>
      </c>
      <c r="C450" s="77" t="s">
        <v>1832</v>
      </c>
      <c r="D450" s="78" t="s">
        <v>1375</v>
      </c>
      <c r="E450" s="78"/>
      <c r="F450" s="79" t="s">
        <v>1835</v>
      </c>
      <c r="G450" s="80" t="s">
        <v>1836</v>
      </c>
      <c r="H450" s="81" t="s">
        <v>754</v>
      </c>
      <c r="I450" s="81">
        <v>18</v>
      </c>
      <c r="J450" s="82">
        <v>6</v>
      </c>
      <c r="K450" s="167">
        <v>5.34</v>
      </c>
      <c r="L450" s="83">
        <v>10005</v>
      </c>
      <c r="M450" s="84" t="s">
        <v>1378</v>
      </c>
      <c r="N450" s="85"/>
      <c r="O450" s="86">
        <v>8719075292549</v>
      </c>
      <c r="P450" s="86" t="s">
        <v>1833</v>
      </c>
      <c r="Q450" s="87"/>
      <c r="R450" s="88">
        <f t="shared" si="13"/>
        <v>0</v>
      </c>
      <c r="S450" s="89" t="str">
        <f t="shared" si="12"/>
        <v>-</v>
      </c>
      <c r="T450" s="90" t="str">
        <f>IF($K$16=1,"",IF(AND(Таблица233[[#This Row],[Заказ (упаковок)
↓]]=0,$K$16*Таблица233[[#This Row],[Уп. в коробке]]&lt;5),0,ROUNDDOWN($K$16*Таблица233[[#This Row],[Уп. в коробке]],0)))</f>
        <v/>
      </c>
      <c r="U450" s="91" t="str">
        <f>IF(MOD(Таблица233[[#This Row],[Заказ (упаковок)
↓]],Таблица233[[#This Row],[Кратность заказа, упаковок]])&gt;0,"ошибка - неверное количество в заказе","")</f>
        <v/>
      </c>
    </row>
    <row r="451" spans="1:21" x14ac:dyDescent="0.3">
      <c r="A451" s="75"/>
      <c r="B451" s="76" t="s">
        <v>1837</v>
      </c>
      <c r="C451" s="77" t="s">
        <v>1832</v>
      </c>
      <c r="D451" s="78" t="s">
        <v>1375</v>
      </c>
      <c r="E451" s="78" t="s">
        <v>1400</v>
      </c>
      <c r="F451" s="79" t="s">
        <v>1401</v>
      </c>
      <c r="G451" s="80" t="s">
        <v>603</v>
      </c>
      <c r="H451" s="81" t="s">
        <v>1434</v>
      </c>
      <c r="I451" s="81">
        <v>18</v>
      </c>
      <c r="J451" s="82">
        <v>6</v>
      </c>
      <c r="K451" s="167">
        <v>5.97</v>
      </c>
      <c r="L451" s="83">
        <v>10010</v>
      </c>
      <c r="M451" s="84" t="s">
        <v>1378</v>
      </c>
      <c r="N451" s="85" t="s">
        <v>1404</v>
      </c>
      <c r="O451" s="86">
        <v>8719075292532</v>
      </c>
      <c r="P451" s="86" t="s">
        <v>1833</v>
      </c>
      <c r="Q451" s="87"/>
      <c r="R451" s="88">
        <f t="shared" si="13"/>
        <v>0</v>
      </c>
      <c r="S451" s="89" t="str">
        <f t="shared" si="12"/>
        <v>-</v>
      </c>
      <c r="T451" s="90" t="str">
        <f>IF($K$16=1,"",IF(AND(Таблица233[[#This Row],[Заказ (упаковок)
↓]]=0,$K$16*Таблица233[[#This Row],[Уп. в коробке]]&lt;5),0,ROUNDDOWN($K$16*Таблица233[[#This Row],[Уп. в коробке]],0)))</f>
        <v/>
      </c>
      <c r="U451" s="91" t="str">
        <f>IF(MOD(Таблица233[[#This Row],[Заказ (упаковок)
↓]],Таблица233[[#This Row],[Кратность заказа, упаковок]])&gt;0,"ошибка - неверное количество в заказе","")</f>
        <v/>
      </c>
    </row>
    <row r="452" spans="1:21" x14ac:dyDescent="0.3">
      <c r="A452" s="75"/>
      <c r="B452" s="76" t="s">
        <v>1838</v>
      </c>
      <c r="C452" s="77" t="s">
        <v>1832</v>
      </c>
      <c r="D452" s="78" t="s">
        <v>1375</v>
      </c>
      <c r="E452" s="78" t="s">
        <v>1406</v>
      </c>
      <c r="F452" s="79" t="s">
        <v>1407</v>
      </c>
      <c r="G452" s="80" t="s">
        <v>603</v>
      </c>
      <c r="H452" s="81" t="s">
        <v>1450</v>
      </c>
      <c r="I452" s="81">
        <v>18</v>
      </c>
      <c r="J452" s="82">
        <v>6</v>
      </c>
      <c r="K452" s="167">
        <v>8.31</v>
      </c>
      <c r="L452" s="83">
        <v>10012</v>
      </c>
      <c r="M452" s="84" t="s">
        <v>1378</v>
      </c>
      <c r="N452" s="85" t="s">
        <v>1409</v>
      </c>
      <c r="O452" s="86">
        <v>8719497262472</v>
      </c>
      <c r="P452" s="86" t="s">
        <v>1833</v>
      </c>
      <c r="Q452" s="87"/>
      <c r="R452" s="88">
        <f t="shared" si="13"/>
        <v>0</v>
      </c>
      <c r="S452" s="89" t="str">
        <f t="shared" si="12"/>
        <v>-</v>
      </c>
      <c r="T452" s="90" t="str">
        <f>IF($K$16=1,"",IF(AND(Таблица233[[#This Row],[Заказ (упаковок)
↓]]=0,$K$16*Таблица233[[#This Row],[Уп. в коробке]]&lt;5),0,ROUNDDOWN($K$16*Таблица233[[#This Row],[Уп. в коробке]],0)))</f>
        <v/>
      </c>
      <c r="U452" s="91" t="str">
        <f>IF(MOD(Таблица233[[#This Row],[Заказ (упаковок)
↓]],Таблица233[[#This Row],[Кратность заказа, упаковок]])&gt;0,"ошибка - неверное количество в заказе","")</f>
        <v/>
      </c>
    </row>
    <row r="453" spans="1:21" x14ac:dyDescent="0.3">
      <c r="A453" s="75"/>
      <c r="B453" s="76" t="s">
        <v>1839</v>
      </c>
      <c r="C453" s="77" t="s">
        <v>1832</v>
      </c>
      <c r="D453" s="78" t="s">
        <v>1375</v>
      </c>
      <c r="E453" s="78"/>
      <c r="F453" s="79" t="s">
        <v>1433</v>
      </c>
      <c r="G453" s="80" t="s">
        <v>603</v>
      </c>
      <c r="H453" s="81" t="s">
        <v>1402</v>
      </c>
      <c r="I453" s="81">
        <v>18</v>
      </c>
      <c r="J453" s="82">
        <v>6</v>
      </c>
      <c r="K453" s="167">
        <v>6.29</v>
      </c>
      <c r="L453" s="83">
        <v>10015</v>
      </c>
      <c r="M453" s="84" t="s">
        <v>1378</v>
      </c>
      <c r="N453" s="85"/>
      <c r="O453" s="86" t="s">
        <v>1840</v>
      </c>
      <c r="P453" s="86" t="s">
        <v>1833</v>
      </c>
      <c r="Q453" s="87"/>
      <c r="R453" s="88">
        <f t="shared" si="13"/>
        <v>0</v>
      </c>
      <c r="S453" s="89" t="str">
        <f t="shared" si="12"/>
        <v>-</v>
      </c>
      <c r="T453" s="90" t="str">
        <f>IF($K$16=1,"",IF(AND(Таблица233[[#This Row],[Заказ (упаковок)
↓]]=0,$K$16*Таблица233[[#This Row],[Уп. в коробке]]&lt;5),0,ROUNDDOWN($K$16*Таблица233[[#This Row],[Уп. в коробке]],0)))</f>
        <v/>
      </c>
      <c r="U453" s="91" t="str">
        <f>IF(MOD(Таблица233[[#This Row],[Заказ (упаковок)
↓]],Таблица233[[#This Row],[Кратность заказа, упаковок]])&gt;0,"ошибка - неверное количество в заказе","")</f>
        <v/>
      </c>
    </row>
    <row r="454" spans="1:21" x14ac:dyDescent="0.3">
      <c r="A454" s="75"/>
      <c r="B454" s="76" t="s">
        <v>1841</v>
      </c>
      <c r="C454" s="77" t="s">
        <v>1832</v>
      </c>
      <c r="D454" s="78" t="s">
        <v>1375</v>
      </c>
      <c r="E454" s="78" t="s">
        <v>1457</v>
      </c>
      <c r="F454" s="79" t="s">
        <v>1458</v>
      </c>
      <c r="G454" s="80" t="s">
        <v>824</v>
      </c>
      <c r="H454" s="81" t="s">
        <v>57</v>
      </c>
      <c r="I454" s="81">
        <v>18</v>
      </c>
      <c r="J454" s="82">
        <v>6</v>
      </c>
      <c r="K454" s="167">
        <v>5.66</v>
      </c>
      <c r="L454" s="83">
        <v>10020</v>
      </c>
      <c r="M454" s="84" t="s">
        <v>1378</v>
      </c>
      <c r="N454" s="85" t="s">
        <v>1460</v>
      </c>
      <c r="O454" s="86" t="s">
        <v>1842</v>
      </c>
      <c r="P454" s="86" t="s">
        <v>1833</v>
      </c>
      <c r="Q454" s="87"/>
      <c r="R454" s="88">
        <f t="shared" si="13"/>
        <v>0</v>
      </c>
      <c r="S454" s="89" t="str">
        <f t="shared" si="12"/>
        <v>-</v>
      </c>
      <c r="T454" s="90" t="str">
        <f>IF($K$16=1,"",IF(AND(Таблица233[[#This Row],[Заказ (упаковок)
↓]]=0,$K$16*Таблица233[[#This Row],[Уп. в коробке]]&lt;5),0,ROUNDDOWN($K$16*Таблица233[[#This Row],[Уп. в коробке]],0)))</f>
        <v/>
      </c>
      <c r="U454" s="91" t="str">
        <f>IF(MOD(Таблица233[[#This Row],[Заказ (упаковок)
↓]],Таблица233[[#This Row],[Кратность заказа, упаковок]])&gt;0,"ошибка - неверное количество в заказе","")</f>
        <v/>
      </c>
    </row>
    <row r="455" spans="1:21" x14ac:dyDescent="0.3">
      <c r="A455" s="75"/>
      <c r="B455" s="76" t="s">
        <v>1843</v>
      </c>
      <c r="C455" s="77" t="s">
        <v>1832</v>
      </c>
      <c r="D455" s="78" t="s">
        <v>1375</v>
      </c>
      <c r="E455" s="78" t="s">
        <v>1472</v>
      </c>
      <c r="F455" s="79"/>
      <c r="G455" s="80" t="s">
        <v>1844</v>
      </c>
      <c r="H455" s="81" t="s">
        <v>754</v>
      </c>
      <c r="I455" s="81">
        <v>18</v>
      </c>
      <c r="J455" s="82">
        <v>6</v>
      </c>
      <c r="K455" s="167">
        <v>4.7</v>
      </c>
      <c r="L455" s="83">
        <v>10027</v>
      </c>
      <c r="M455" s="84" t="s">
        <v>1378</v>
      </c>
      <c r="N455" s="85" t="s">
        <v>1845</v>
      </c>
      <c r="O455" s="86">
        <v>8719497266654</v>
      </c>
      <c r="P455" s="86" t="s">
        <v>1833</v>
      </c>
      <c r="Q455" s="87"/>
      <c r="R455" s="88">
        <f t="shared" si="13"/>
        <v>0</v>
      </c>
      <c r="S455" s="89" t="str">
        <f t="shared" si="12"/>
        <v>-</v>
      </c>
      <c r="T455" s="90" t="str">
        <f>IF($K$16=1,"",IF(AND(Таблица233[[#This Row],[Заказ (упаковок)
↓]]=0,$K$16*Таблица233[[#This Row],[Уп. в коробке]]&lt;5),0,ROUNDDOWN($K$16*Таблица233[[#This Row],[Уп. в коробке]],0)))</f>
        <v/>
      </c>
      <c r="U455" s="91" t="str">
        <f>IF(MOD(Таблица233[[#This Row],[Заказ (упаковок)
↓]],Таблица233[[#This Row],[Кратность заказа, упаковок]])&gt;0,"ошибка - неверное количество в заказе","")</f>
        <v/>
      </c>
    </row>
    <row r="456" spans="1:21" x14ac:dyDescent="0.3">
      <c r="A456" s="75"/>
      <c r="B456" s="76" t="s">
        <v>1846</v>
      </c>
      <c r="C456" s="77" t="s">
        <v>1832</v>
      </c>
      <c r="D456" s="78" t="s">
        <v>1375</v>
      </c>
      <c r="E456" s="78"/>
      <c r="F456" s="79" t="s">
        <v>1496</v>
      </c>
      <c r="G456" s="80" t="s">
        <v>1847</v>
      </c>
      <c r="H456" s="81" t="s">
        <v>754</v>
      </c>
      <c r="I456" s="81">
        <v>18</v>
      </c>
      <c r="J456" s="82">
        <v>6</v>
      </c>
      <c r="K456" s="167">
        <v>6.29</v>
      </c>
      <c r="L456" s="83">
        <v>10025</v>
      </c>
      <c r="M456" s="84" t="s">
        <v>1378</v>
      </c>
      <c r="N456" s="85"/>
      <c r="O456" s="86" t="s">
        <v>1848</v>
      </c>
      <c r="P456" s="86" t="s">
        <v>1833</v>
      </c>
      <c r="Q456" s="87"/>
      <c r="R456" s="88">
        <f t="shared" si="13"/>
        <v>0</v>
      </c>
      <c r="S456" s="89" t="str">
        <f t="shared" si="12"/>
        <v>-</v>
      </c>
      <c r="T456" s="90" t="str">
        <f>IF($K$16=1,"",IF(AND(Таблица233[[#This Row],[Заказ (упаковок)
↓]]=0,$K$16*Таблица233[[#This Row],[Уп. в коробке]]&lt;5),0,ROUNDDOWN($K$16*Таблица233[[#This Row],[Уп. в коробке]],0)))</f>
        <v/>
      </c>
      <c r="U456" s="91" t="str">
        <f>IF(MOD(Таблица233[[#This Row],[Заказ (упаковок)
↓]],Таблица233[[#This Row],[Кратность заказа, упаковок]])&gt;0,"ошибка - неверное количество в заказе","")</f>
        <v/>
      </c>
    </row>
    <row r="457" spans="1:21" x14ac:dyDescent="0.3">
      <c r="A457" s="75"/>
      <c r="B457" s="76" t="s">
        <v>1849</v>
      </c>
      <c r="C457" s="77" t="s">
        <v>1832</v>
      </c>
      <c r="D457" s="78" t="s">
        <v>1375</v>
      </c>
      <c r="E457" s="78"/>
      <c r="F457" s="79" t="s">
        <v>84</v>
      </c>
      <c r="G457" s="80" t="s">
        <v>824</v>
      </c>
      <c r="H457" s="81" t="s">
        <v>1047</v>
      </c>
      <c r="I457" s="81">
        <v>18</v>
      </c>
      <c r="J457" s="82">
        <v>6</v>
      </c>
      <c r="K457" s="167">
        <v>5.81</v>
      </c>
      <c r="L457" s="83">
        <v>10030</v>
      </c>
      <c r="M457" s="84" t="s">
        <v>1378</v>
      </c>
      <c r="N457" s="85"/>
      <c r="O457" s="86" t="s">
        <v>1850</v>
      </c>
      <c r="P457" s="86" t="s">
        <v>1833</v>
      </c>
      <c r="Q457" s="87"/>
      <c r="R457" s="88">
        <f t="shared" si="13"/>
        <v>0</v>
      </c>
      <c r="S457" s="89" t="str">
        <f t="shared" si="12"/>
        <v>-</v>
      </c>
      <c r="T457" s="90" t="str">
        <f>IF($K$16=1,"",IF(AND(Таблица233[[#This Row],[Заказ (упаковок)
↓]]=0,$K$16*Таблица233[[#This Row],[Уп. в коробке]]&lt;5),0,ROUNDDOWN($K$16*Таблица233[[#This Row],[Уп. в коробке]],0)))</f>
        <v/>
      </c>
      <c r="U457" s="91" t="str">
        <f>IF(MOD(Таблица233[[#This Row],[Заказ (упаковок)
↓]],Таблица233[[#This Row],[Кратность заказа, упаковок]])&gt;0,"ошибка - неверное количество в заказе","")</f>
        <v/>
      </c>
    </row>
    <row r="458" spans="1:21" x14ac:dyDescent="0.3">
      <c r="A458" s="75"/>
      <c r="B458" s="76" t="s">
        <v>1851</v>
      </c>
      <c r="C458" s="77" t="s">
        <v>1832</v>
      </c>
      <c r="D458" s="78" t="s">
        <v>1852</v>
      </c>
      <c r="E458" s="78"/>
      <c r="F458" s="79" t="s">
        <v>84</v>
      </c>
      <c r="G458" s="80" t="s">
        <v>1844</v>
      </c>
      <c r="H458" s="81" t="s">
        <v>754</v>
      </c>
      <c r="I458" s="81">
        <v>18</v>
      </c>
      <c r="J458" s="82">
        <v>6</v>
      </c>
      <c r="K458" s="167">
        <v>5.76</v>
      </c>
      <c r="L458" s="83">
        <v>10042</v>
      </c>
      <c r="M458" s="84" t="s">
        <v>1853</v>
      </c>
      <c r="N458" s="85"/>
      <c r="O458" s="86" t="s">
        <v>1854</v>
      </c>
      <c r="P458" s="86" t="s">
        <v>1833</v>
      </c>
      <c r="Q458" s="87"/>
      <c r="R458" s="88">
        <f t="shared" si="13"/>
        <v>0</v>
      </c>
      <c r="S458" s="89" t="str">
        <f t="shared" si="12"/>
        <v>-</v>
      </c>
      <c r="T458" s="90" t="str">
        <f>IF($K$16=1,"",IF(AND(Таблица233[[#This Row],[Заказ (упаковок)
↓]]=0,$K$16*Таблица233[[#This Row],[Уп. в коробке]]&lt;5),0,ROUNDDOWN($K$16*Таблица233[[#This Row],[Уп. в коробке]],0)))</f>
        <v/>
      </c>
      <c r="U458" s="91" t="str">
        <f>IF(MOD(Таблица233[[#This Row],[Заказ (упаковок)
↓]],Таблица233[[#This Row],[Кратность заказа, упаковок]])&gt;0,"ошибка - неверное количество в заказе","")</f>
        <v/>
      </c>
    </row>
    <row r="459" spans="1:21" x14ac:dyDescent="0.3">
      <c r="A459" s="75"/>
      <c r="B459" s="76" t="s">
        <v>1855</v>
      </c>
      <c r="C459" s="77" t="s">
        <v>1832</v>
      </c>
      <c r="D459" s="78" t="s">
        <v>1288</v>
      </c>
      <c r="E459" s="78" t="s">
        <v>1347</v>
      </c>
      <c r="F459" s="79" t="s">
        <v>1365</v>
      </c>
      <c r="G459" s="80" t="s">
        <v>1836</v>
      </c>
      <c r="H459" s="81" t="s">
        <v>796</v>
      </c>
      <c r="I459" s="81">
        <v>18</v>
      </c>
      <c r="J459" s="82">
        <v>6</v>
      </c>
      <c r="K459" s="167">
        <v>6.6099999999999994</v>
      </c>
      <c r="L459" s="83">
        <v>10045</v>
      </c>
      <c r="M459" s="84" t="s">
        <v>1292</v>
      </c>
      <c r="N459" s="85" t="s">
        <v>1350</v>
      </c>
      <c r="O459" s="86">
        <v>8719075292587</v>
      </c>
      <c r="P459" s="86" t="s">
        <v>1833</v>
      </c>
      <c r="Q459" s="87"/>
      <c r="R459" s="88">
        <f t="shared" si="13"/>
        <v>0</v>
      </c>
      <c r="S459" s="89" t="str">
        <f t="shared" si="12"/>
        <v>-</v>
      </c>
      <c r="T459" s="90" t="str">
        <f>IF($K$16=1,"",IF(AND(Таблица233[[#This Row],[Заказ (упаковок)
↓]]=0,$K$16*Таблица233[[#This Row],[Уп. в коробке]]&lt;5),0,ROUNDDOWN($K$16*Таблица233[[#This Row],[Уп. в коробке]],0)))</f>
        <v/>
      </c>
      <c r="U459" s="91" t="str">
        <f>IF(MOD(Таблица233[[#This Row],[Заказ (упаковок)
↓]],Таблица233[[#This Row],[Кратность заказа, упаковок]])&gt;0,"ошибка - неверное количество в заказе","")</f>
        <v/>
      </c>
    </row>
    <row r="460" spans="1:21" x14ac:dyDescent="0.3">
      <c r="A460" s="75"/>
      <c r="B460" s="76" t="s">
        <v>1856</v>
      </c>
      <c r="C460" s="77" t="s">
        <v>1832</v>
      </c>
      <c r="D460" s="78" t="s">
        <v>1288</v>
      </c>
      <c r="E460" s="78" t="s">
        <v>1347</v>
      </c>
      <c r="F460" s="79" t="s">
        <v>84</v>
      </c>
      <c r="G460" s="80" t="s">
        <v>1836</v>
      </c>
      <c r="H460" s="81" t="s">
        <v>796</v>
      </c>
      <c r="I460" s="81">
        <v>18</v>
      </c>
      <c r="J460" s="82">
        <v>6</v>
      </c>
      <c r="K460" s="167">
        <v>6.6099999999999994</v>
      </c>
      <c r="L460" s="83">
        <v>10050</v>
      </c>
      <c r="M460" s="84" t="s">
        <v>1292</v>
      </c>
      <c r="N460" s="85" t="s">
        <v>1350</v>
      </c>
      <c r="O460" s="86" t="s">
        <v>1857</v>
      </c>
      <c r="P460" s="86" t="s">
        <v>1833</v>
      </c>
      <c r="Q460" s="87"/>
      <c r="R460" s="88">
        <f t="shared" si="13"/>
        <v>0</v>
      </c>
      <c r="S460" s="89" t="str">
        <f t="shared" si="12"/>
        <v>-</v>
      </c>
      <c r="T460" s="90" t="str">
        <f>IF($K$16=1,"",IF(AND(Таблица233[[#This Row],[Заказ (упаковок)
↓]]=0,$K$16*Таблица233[[#This Row],[Уп. в коробке]]&lt;5),0,ROUNDDOWN($K$16*Таблица233[[#This Row],[Уп. в коробке]],0)))</f>
        <v/>
      </c>
      <c r="U460" s="91" t="str">
        <f>IF(MOD(Таблица233[[#This Row],[Заказ (упаковок)
↓]],Таблица233[[#This Row],[Кратность заказа, упаковок]])&gt;0,"ошибка - неверное количество в заказе","")</f>
        <v/>
      </c>
    </row>
    <row r="461" spans="1:21" x14ac:dyDescent="0.3">
      <c r="A461" s="75"/>
      <c r="B461" s="76" t="s">
        <v>1858</v>
      </c>
      <c r="C461" s="77" t="s">
        <v>1832</v>
      </c>
      <c r="D461" s="78" t="s">
        <v>1288</v>
      </c>
      <c r="E461" s="78" t="s">
        <v>1347</v>
      </c>
      <c r="F461" s="79" t="s">
        <v>1361</v>
      </c>
      <c r="G461" s="80" t="s">
        <v>1836</v>
      </c>
      <c r="H461" s="81" t="s">
        <v>796</v>
      </c>
      <c r="I461" s="81">
        <v>18</v>
      </c>
      <c r="J461" s="82">
        <v>6</v>
      </c>
      <c r="K461" s="167">
        <v>6.6099999999999994</v>
      </c>
      <c r="L461" s="83">
        <v>10055</v>
      </c>
      <c r="M461" s="84" t="s">
        <v>1292</v>
      </c>
      <c r="N461" s="85" t="s">
        <v>1350</v>
      </c>
      <c r="O461" s="86">
        <v>8719075292594</v>
      </c>
      <c r="P461" s="86" t="s">
        <v>1833</v>
      </c>
      <c r="Q461" s="87"/>
      <c r="R461" s="88">
        <f t="shared" si="13"/>
        <v>0</v>
      </c>
      <c r="S461" s="89" t="str">
        <f t="shared" si="12"/>
        <v>-</v>
      </c>
      <c r="T461" s="90" t="str">
        <f>IF($K$16=1,"",IF(AND(Таблица233[[#This Row],[Заказ (упаковок)
↓]]=0,$K$16*Таблица233[[#This Row],[Уп. в коробке]]&lt;5),0,ROUNDDOWN($K$16*Таблица233[[#This Row],[Уп. в коробке]],0)))</f>
        <v/>
      </c>
      <c r="U461" s="91" t="str">
        <f>IF(MOD(Таблица233[[#This Row],[Заказ (упаковок)
↓]],Таблица233[[#This Row],[Кратность заказа, упаковок]])&gt;0,"ошибка - неверное количество в заказе","")</f>
        <v/>
      </c>
    </row>
    <row r="462" spans="1:21" x14ac:dyDescent="0.3">
      <c r="A462" s="75"/>
      <c r="B462" s="76" t="s">
        <v>1859</v>
      </c>
      <c r="C462" s="77" t="s">
        <v>1832</v>
      </c>
      <c r="D462" s="78" t="s">
        <v>1288</v>
      </c>
      <c r="E462" s="78" t="s">
        <v>1347</v>
      </c>
      <c r="F462" s="79" t="s">
        <v>1860</v>
      </c>
      <c r="G462" s="80" t="s">
        <v>1836</v>
      </c>
      <c r="H462" s="81" t="s">
        <v>796</v>
      </c>
      <c r="I462" s="81">
        <v>18</v>
      </c>
      <c r="J462" s="82">
        <v>6</v>
      </c>
      <c r="K462" s="167">
        <v>6.6099999999999994</v>
      </c>
      <c r="L462" s="83">
        <v>10060</v>
      </c>
      <c r="M462" s="84" t="s">
        <v>1292</v>
      </c>
      <c r="N462" s="85" t="s">
        <v>1350</v>
      </c>
      <c r="O462" s="86">
        <v>8719075292600</v>
      </c>
      <c r="P462" s="86" t="s">
        <v>1833</v>
      </c>
      <c r="Q462" s="87"/>
      <c r="R462" s="88">
        <f t="shared" si="13"/>
        <v>0</v>
      </c>
      <c r="S462" s="89" t="str">
        <f t="shared" si="12"/>
        <v>-</v>
      </c>
      <c r="T462" s="90" t="str">
        <f>IF($K$16=1,"",IF(AND(Таблица233[[#This Row],[Заказ (упаковок)
↓]]=0,$K$16*Таблица233[[#This Row],[Уп. в коробке]]&lt;5),0,ROUNDDOWN($K$16*Таблица233[[#This Row],[Уп. в коробке]],0)))</f>
        <v/>
      </c>
      <c r="U462" s="91" t="str">
        <f>IF(MOD(Таблица233[[#This Row],[Заказ (упаковок)
↓]],Таблица233[[#This Row],[Кратность заказа, упаковок]])&gt;0,"ошибка - неверное количество в заказе","")</f>
        <v/>
      </c>
    </row>
    <row r="463" spans="1:21" x14ac:dyDescent="0.3">
      <c r="A463" s="75"/>
      <c r="B463" s="76" t="s">
        <v>1861</v>
      </c>
      <c r="C463" s="77" t="s">
        <v>1832</v>
      </c>
      <c r="D463" s="78" t="s">
        <v>1288</v>
      </c>
      <c r="E463" s="78" t="s">
        <v>1347</v>
      </c>
      <c r="F463" s="79" t="s">
        <v>1353</v>
      </c>
      <c r="G463" s="80" t="s">
        <v>1836</v>
      </c>
      <c r="H463" s="81" t="s">
        <v>796</v>
      </c>
      <c r="I463" s="81">
        <v>18</v>
      </c>
      <c r="J463" s="82">
        <v>6</v>
      </c>
      <c r="K463" s="167">
        <v>6.6099999999999994</v>
      </c>
      <c r="L463" s="83">
        <v>10061</v>
      </c>
      <c r="M463" s="84" t="s">
        <v>1292</v>
      </c>
      <c r="N463" s="85" t="s">
        <v>1350</v>
      </c>
      <c r="O463" s="86">
        <v>8719497262489</v>
      </c>
      <c r="P463" s="86" t="s">
        <v>1833</v>
      </c>
      <c r="Q463" s="87"/>
      <c r="R463" s="88">
        <f t="shared" si="13"/>
        <v>0</v>
      </c>
      <c r="S463" s="89" t="str">
        <f t="shared" si="12"/>
        <v>-</v>
      </c>
      <c r="T463" s="90" t="str">
        <f>IF($K$16=1,"",IF(AND(Таблица233[[#This Row],[Заказ (упаковок)
↓]]=0,$K$16*Таблица233[[#This Row],[Уп. в коробке]]&lt;5),0,ROUNDDOWN($K$16*Таблица233[[#This Row],[Уп. в коробке]],0)))</f>
        <v/>
      </c>
      <c r="U463" s="91" t="str">
        <f>IF(MOD(Таблица233[[#This Row],[Заказ (упаковок)
↓]],Таблица233[[#This Row],[Кратность заказа, упаковок]])&gt;0,"ошибка - неверное количество в заказе","")</f>
        <v/>
      </c>
    </row>
    <row r="464" spans="1:21" x14ac:dyDescent="0.3">
      <c r="A464" s="75"/>
      <c r="B464" s="76" t="s">
        <v>1862</v>
      </c>
      <c r="C464" s="77" t="s">
        <v>1832</v>
      </c>
      <c r="D464" s="78" t="s">
        <v>1288</v>
      </c>
      <c r="E464" s="78" t="s">
        <v>1227</v>
      </c>
      <c r="F464" s="79" t="s">
        <v>1325</v>
      </c>
      <c r="G464" s="80" t="s">
        <v>1844</v>
      </c>
      <c r="H464" s="81" t="s">
        <v>754</v>
      </c>
      <c r="I464" s="81">
        <v>18</v>
      </c>
      <c r="J464" s="82">
        <v>6</v>
      </c>
      <c r="K464" s="167">
        <v>5.76</v>
      </c>
      <c r="L464" s="83">
        <v>10063</v>
      </c>
      <c r="M464" s="84" t="s">
        <v>1292</v>
      </c>
      <c r="N464" s="85" t="s">
        <v>1863</v>
      </c>
      <c r="O464" s="86">
        <v>8719474812188</v>
      </c>
      <c r="P464" s="86" t="s">
        <v>1833</v>
      </c>
      <c r="Q464" s="87"/>
      <c r="R464" s="88">
        <f t="shared" si="13"/>
        <v>0</v>
      </c>
      <c r="S464" s="89" t="str">
        <f t="shared" si="12"/>
        <v>-</v>
      </c>
      <c r="T464" s="90" t="str">
        <f>IF($K$16=1,"",IF(AND(Таблица233[[#This Row],[Заказ (упаковок)
↓]]=0,$K$16*Таблица233[[#This Row],[Уп. в коробке]]&lt;5),0,ROUNDDOWN($K$16*Таблица233[[#This Row],[Уп. в коробке]],0)))</f>
        <v/>
      </c>
      <c r="U464" s="91" t="str">
        <f>IF(MOD(Таблица233[[#This Row],[Заказ (упаковок)
↓]],Таблица233[[#This Row],[Кратность заказа, упаковок]])&gt;0,"ошибка - неверное количество в заказе","")</f>
        <v/>
      </c>
    </row>
    <row r="465" spans="1:21" x14ac:dyDescent="0.3">
      <c r="A465" s="75"/>
      <c r="B465" s="76" t="s">
        <v>1864</v>
      </c>
      <c r="C465" s="77" t="s">
        <v>1832</v>
      </c>
      <c r="D465" s="78" t="s">
        <v>1288</v>
      </c>
      <c r="E465" s="78" t="s">
        <v>1227</v>
      </c>
      <c r="F465" s="79" t="s">
        <v>84</v>
      </c>
      <c r="G465" s="80" t="s">
        <v>1844</v>
      </c>
      <c r="H465" s="81" t="s">
        <v>754</v>
      </c>
      <c r="I465" s="81">
        <v>18</v>
      </c>
      <c r="J465" s="82">
        <v>6</v>
      </c>
      <c r="K465" s="167">
        <v>5.76</v>
      </c>
      <c r="L465" s="83">
        <v>10065</v>
      </c>
      <c r="M465" s="84" t="s">
        <v>1292</v>
      </c>
      <c r="N465" s="85" t="s">
        <v>1863</v>
      </c>
      <c r="O465" s="86">
        <v>8719015292648</v>
      </c>
      <c r="P465" s="86" t="s">
        <v>1833</v>
      </c>
      <c r="Q465" s="87"/>
      <c r="R465" s="88">
        <f t="shared" si="13"/>
        <v>0</v>
      </c>
      <c r="S465" s="89" t="str">
        <f t="shared" si="12"/>
        <v>-</v>
      </c>
      <c r="T465" s="90" t="str">
        <f>IF($K$16=1,"",IF(AND(Таблица233[[#This Row],[Заказ (упаковок)
↓]]=0,$K$16*Таблица233[[#This Row],[Уп. в коробке]]&lt;5),0,ROUNDDOWN($K$16*Таблица233[[#This Row],[Уп. в коробке]],0)))</f>
        <v/>
      </c>
      <c r="U465" s="91" t="str">
        <f>IF(MOD(Таблица233[[#This Row],[Заказ (упаковок)
↓]],Таблица233[[#This Row],[Кратность заказа, упаковок]])&gt;0,"ошибка - неверное количество в заказе","")</f>
        <v/>
      </c>
    </row>
    <row r="466" spans="1:21" x14ac:dyDescent="0.3">
      <c r="A466" s="75"/>
      <c r="B466" s="76" t="s">
        <v>1865</v>
      </c>
      <c r="C466" s="77" t="s">
        <v>1832</v>
      </c>
      <c r="D466" s="78" t="s">
        <v>1288</v>
      </c>
      <c r="E466" s="78" t="s">
        <v>1866</v>
      </c>
      <c r="F466" s="79" t="s">
        <v>1867</v>
      </c>
      <c r="G466" s="80" t="s">
        <v>1868</v>
      </c>
      <c r="H466" s="81" t="s">
        <v>796</v>
      </c>
      <c r="I466" s="81">
        <v>18</v>
      </c>
      <c r="J466" s="82">
        <v>6</v>
      </c>
      <c r="K466" s="167">
        <v>5.5</v>
      </c>
      <c r="L466" s="83">
        <v>10067</v>
      </c>
      <c r="M466" s="84" t="s">
        <v>1292</v>
      </c>
      <c r="N466" s="85" t="s">
        <v>1869</v>
      </c>
      <c r="O466" s="86" t="s">
        <v>1870</v>
      </c>
      <c r="P466" s="86" t="s">
        <v>1833</v>
      </c>
      <c r="Q466" s="87"/>
      <c r="R466" s="88">
        <f t="shared" si="13"/>
        <v>0</v>
      </c>
      <c r="S466" s="89" t="str">
        <f t="shared" si="12"/>
        <v>-</v>
      </c>
      <c r="T466" s="90" t="str">
        <f>IF($K$16=1,"",IF(AND(Таблица233[[#This Row],[Заказ (упаковок)
↓]]=0,$K$16*Таблица233[[#This Row],[Уп. в коробке]]&lt;5),0,ROUNDDOWN($K$16*Таблица233[[#This Row],[Уп. в коробке]],0)))</f>
        <v/>
      </c>
      <c r="U466" s="91" t="str">
        <f>IF(MOD(Таблица233[[#This Row],[Заказ (упаковок)
↓]],Таблица233[[#This Row],[Кратность заказа, упаковок]])&gt;0,"ошибка - неверное количество в заказе","")</f>
        <v/>
      </c>
    </row>
    <row r="467" spans="1:21" x14ac:dyDescent="0.3">
      <c r="A467" s="75"/>
      <c r="B467" s="76" t="s">
        <v>1871</v>
      </c>
      <c r="C467" s="77" t="s">
        <v>1832</v>
      </c>
      <c r="D467" s="78" t="s">
        <v>1872</v>
      </c>
      <c r="E467" s="78" t="s">
        <v>1873</v>
      </c>
      <c r="F467" s="79"/>
      <c r="G467" s="80" t="s">
        <v>340</v>
      </c>
      <c r="H467" s="81" t="s">
        <v>1590</v>
      </c>
      <c r="I467" s="81">
        <v>18</v>
      </c>
      <c r="J467" s="82">
        <v>6</v>
      </c>
      <c r="K467" s="167">
        <v>5.76</v>
      </c>
      <c r="L467" s="83">
        <v>10070</v>
      </c>
      <c r="M467" s="84" t="s">
        <v>1874</v>
      </c>
      <c r="N467" s="85" t="s">
        <v>1875</v>
      </c>
      <c r="O467" s="86" t="s">
        <v>1876</v>
      </c>
      <c r="P467" s="86" t="s">
        <v>1833</v>
      </c>
      <c r="Q467" s="87"/>
      <c r="R467" s="88">
        <f t="shared" si="13"/>
        <v>0</v>
      </c>
      <c r="S467" s="89" t="str">
        <f t="shared" si="12"/>
        <v>-</v>
      </c>
      <c r="T467" s="90" t="str">
        <f>IF($K$16=1,"",IF(AND(Таблица233[[#This Row],[Заказ (упаковок)
↓]]=0,$K$16*Таблица233[[#This Row],[Уп. в коробке]]&lt;5),0,ROUNDDOWN($K$16*Таблица233[[#This Row],[Уп. в коробке]],0)))</f>
        <v/>
      </c>
      <c r="U467" s="91" t="str">
        <f>IF(MOD(Таблица233[[#This Row],[Заказ (упаковок)
↓]],Таблица233[[#This Row],[Кратность заказа, упаковок]])&gt;0,"ошибка - неверное количество в заказе","")</f>
        <v/>
      </c>
    </row>
    <row r="468" spans="1:21" x14ac:dyDescent="0.3">
      <c r="A468" s="75"/>
      <c r="B468" s="76" t="s">
        <v>1877</v>
      </c>
      <c r="C468" s="77" t="s">
        <v>1832</v>
      </c>
      <c r="D468" s="78" t="s">
        <v>1878</v>
      </c>
      <c r="E468" s="78" t="s">
        <v>1879</v>
      </c>
      <c r="F468" s="79"/>
      <c r="G468" s="80" t="s">
        <v>1868</v>
      </c>
      <c r="H468" s="81" t="s">
        <v>754</v>
      </c>
      <c r="I468" s="81">
        <v>18</v>
      </c>
      <c r="J468" s="82">
        <v>6</v>
      </c>
      <c r="K468" s="167">
        <v>6.0299999999999994</v>
      </c>
      <c r="L468" s="83">
        <v>10071</v>
      </c>
      <c r="M468" s="84" t="s">
        <v>1880</v>
      </c>
      <c r="N468" s="85" t="s">
        <v>1881</v>
      </c>
      <c r="O468" s="86">
        <v>8719474812195</v>
      </c>
      <c r="P468" s="86" t="s">
        <v>1833</v>
      </c>
      <c r="Q468" s="87"/>
      <c r="R468" s="88">
        <f t="shared" si="13"/>
        <v>0</v>
      </c>
      <c r="S468" s="89" t="str">
        <f t="shared" si="12"/>
        <v>-</v>
      </c>
      <c r="T468" s="90" t="str">
        <f>IF($K$16=1,"",IF(AND(Таблица233[[#This Row],[Заказ (упаковок)
↓]]=0,$K$16*Таблица233[[#This Row],[Уп. в коробке]]&lt;5),0,ROUNDDOWN($K$16*Таблица233[[#This Row],[Уп. в коробке]],0)))</f>
        <v/>
      </c>
      <c r="U468" s="91" t="str">
        <f>IF(MOD(Таблица233[[#This Row],[Заказ (упаковок)
↓]],Таблица233[[#This Row],[Кратность заказа, упаковок]])&gt;0,"ошибка - неверное количество в заказе","")</f>
        <v/>
      </c>
    </row>
    <row r="469" spans="1:21" x14ac:dyDescent="0.3">
      <c r="A469" s="75"/>
      <c r="B469" s="76" t="s">
        <v>1882</v>
      </c>
      <c r="C469" s="77" t="s">
        <v>1832</v>
      </c>
      <c r="D469" s="78" t="s">
        <v>1883</v>
      </c>
      <c r="E469" s="78"/>
      <c r="F469" s="79" t="s">
        <v>84</v>
      </c>
      <c r="G469" s="80" t="s">
        <v>603</v>
      </c>
      <c r="H469" s="81" t="s">
        <v>1478</v>
      </c>
      <c r="I469" s="81">
        <v>18</v>
      </c>
      <c r="J469" s="82">
        <v>6</v>
      </c>
      <c r="K469" s="167">
        <v>5.09</v>
      </c>
      <c r="L469" s="83">
        <v>10072</v>
      </c>
      <c r="M469" s="84" t="s">
        <v>1884</v>
      </c>
      <c r="N469" s="85"/>
      <c r="O469" s="86">
        <v>8719497266661</v>
      </c>
      <c r="P469" s="86" t="s">
        <v>1833</v>
      </c>
      <c r="Q469" s="87"/>
      <c r="R469" s="88">
        <f t="shared" si="13"/>
        <v>0</v>
      </c>
      <c r="S469" s="89" t="str">
        <f t="shared" si="12"/>
        <v>-</v>
      </c>
      <c r="T469" s="90" t="str">
        <f>IF($K$16=1,"",IF(AND(Таблица233[[#This Row],[Заказ (упаковок)
↓]]=0,$K$16*Таблица233[[#This Row],[Уп. в коробке]]&lt;5),0,ROUNDDOWN($K$16*Таблица233[[#This Row],[Уп. в коробке]],0)))</f>
        <v/>
      </c>
      <c r="U469" s="91" t="str">
        <f>IF(MOD(Таблица233[[#This Row],[Заказ (упаковок)
↓]],Таблица233[[#This Row],[Кратность заказа, упаковок]])&gt;0,"ошибка - неверное количество в заказе","")</f>
        <v/>
      </c>
    </row>
    <row r="470" spans="1:21" x14ac:dyDescent="0.3">
      <c r="A470" s="75"/>
      <c r="B470" s="76" t="s">
        <v>1885</v>
      </c>
      <c r="C470" s="77" t="s">
        <v>1832</v>
      </c>
      <c r="D470" s="78" t="s">
        <v>1499</v>
      </c>
      <c r="E470" s="78" t="s">
        <v>1516</v>
      </c>
      <c r="F470" s="79" t="s">
        <v>84</v>
      </c>
      <c r="G470" s="80" t="s">
        <v>1886</v>
      </c>
      <c r="H470" s="81" t="s">
        <v>754</v>
      </c>
      <c r="I470" s="81">
        <v>18</v>
      </c>
      <c r="J470" s="82">
        <v>6</v>
      </c>
      <c r="K470" s="167">
        <v>5.83</v>
      </c>
      <c r="L470" s="83">
        <v>10078</v>
      </c>
      <c r="M470" s="84" t="s">
        <v>1503</v>
      </c>
      <c r="N470" s="85" t="s">
        <v>1518</v>
      </c>
      <c r="O470" s="86">
        <v>8719474818784</v>
      </c>
      <c r="P470" s="86" t="s">
        <v>1833</v>
      </c>
      <c r="Q470" s="87"/>
      <c r="R470" s="88">
        <f t="shared" si="13"/>
        <v>0</v>
      </c>
      <c r="S470" s="89" t="str">
        <f t="shared" si="12"/>
        <v>-</v>
      </c>
      <c r="T470" s="90" t="str">
        <f>IF($K$16=1,"",IF(AND(Таблица233[[#This Row],[Заказ (упаковок)
↓]]=0,$K$16*Таблица233[[#This Row],[Уп. в коробке]]&lt;5),0,ROUNDDOWN($K$16*Таблица233[[#This Row],[Уп. в коробке]],0)))</f>
        <v/>
      </c>
      <c r="U470" s="91" t="str">
        <f>IF(MOD(Таблица233[[#This Row],[Заказ (упаковок)
↓]],Таблица233[[#This Row],[Кратность заказа, упаковок]])&gt;0,"ошибка - неверное количество в заказе","")</f>
        <v/>
      </c>
    </row>
    <row r="471" spans="1:21" x14ac:dyDescent="0.3">
      <c r="A471" s="75"/>
      <c r="B471" s="76" t="s">
        <v>1887</v>
      </c>
      <c r="C471" s="77" t="s">
        <v>1832</v>
      </c>
      <c r="D471" s="78" t="s">
        <v>1521</v>
      </c>
      <c r="E471" s="78" t="s">
        <v>1522</v>
      </c>
      <c r="F471" s="79" t="s">
        <v>1538</v>
      </c>
      <c r="G471" s="80" t="s">
        <v>603</v>
      </c>
      <c r="H471" s="81" t="s">
        <v>1524</v>
      </c>
      <c r="I471" s="81">
        <v>18</v>
      </c>
      <c r="J471" s="82">
        <v>6</v>
      </c>
      <c r="K471" s="167">
        <v>8.52</v>
      </c>
      <c r="L471" s="83">
        <v>10075</v>
      </c>
      <c r="M471" s="84" t="s">
        <v>1526</v>
      </c>
      <c r="N471" s="85" t="s">
        <v>1527</v>
      </c>
      <c r="O471" s="86" t="s">
        <v>1888</v>
      </c>
      <c r="P471" s="86" t="s">
        <v>1833</v>
      </c>
      <c r="Q471" s="87"/>
      <c r="R471" s="88">
        <f t="shared" si="13"/>
        <v>0</v>
      </c>
      <c r="S471" s="89" t="str">
        <f t="shared" si="12"/>
        <v>-</v>
      </c>
      <c r="T471" s="90" t="str">
        <f>IF($K$16=1,"",IF(AND(Таблица233[[#This Row],[Заказ (упаковок)
↓]]=0,$K$16*Таблица233[[#This Row],[Уп. в коробке]]&lt;5),0,ROUNDDOWN($K$16*Таблица233[[#This Row],[Уп. в коробке]],0)))</f>
        <v/>
      </c>
      <c r="U471" s="91" t="str">
        <f>IF(MOD(Таблица233[[#This Row],[Заказ (упаковок)
↓]],Таблица233[[#This Row],[Кратность заказа, упаковок]])&gt;0,"ошибка - неверное количество в заказе","")</f>
        <v/>
      </c>
    </row>
    <row r="472" spans="1:21" x14ac:dyDescent="0.3">
      <c r="A472" s="75"/>
      <c r="B472" s="76" t="s">
        <v>1889</v>
      </c>
      <c r="C472" s="77" t="s">
        <v>1832</v>
      </c>
      <c r="D472" s="78" t="s">
        <v>1521</v>
      </c>
      <c r="E472" s="78" t="s">
        <v>1522</v>
      </c>
      <c r="F472" s="79" t="s">
        <v>84</v>
      </c>
      <c r="G472" s="80" t="s">
        <v>603</v>
      </c>
      <c r="H472" s="81" t="s">
        <v>1524</v>
      </c>
      <c r="I472" s="81">
        <v>18</v>
      </c>
      <c r="J472" s="82">
        <v>6</v>
      </c>
      <c r="K472" s="167">
        <v>8.52</v>
      </c>
      <c r="L472" s="83">
        <v>10080</v>
      </c>
      <c r="M472" s="84" t="s">
        <v>1526</v>
      </c>
      <c r="N472" s="85" t="s">
        <v>1527</v>
      </c>
      <c r="O472" s="86">
        <v>8718036503786</v>
      </c>
      <c r="P472" s="86" t="s">
        <v>1833</v>
      </c>
      <c r="Q472" s="87"/>
      <c r="R472" s="88">
        <f t="shared" si="13"/>
        <v>0</v>
      </c>
      <c r="S472" s="89" t="str">
        <f t="shared" si="12"/>
        <v>-</v>
      </c>
      <c r="T472" s="90" t="str">
        <f>IF($K$16=1,"",IF(AND(Таблица233[[#This Row],[Заказ (упаковок)
↓]]=0,$K$16*Таблица233[[#This Row],[Уп. в коробке]]&lt;5),0,ROUNDDOWN($K$16*Таблица233[[#This Row],[Уп. в коробке]],0)))</f>
        <v/>
      </c>
      <c r="U472" s="91" t="str">
        <f>IF(MOD(Таблица233[[#This Row],[Заказ (упаковок)
↓]],Таблица233[[#This Row],[Кратность заказа, упаковок]])&gt;0,"ошибка - неверное количество в заказе","")</f>
        <v/>
      </c>
    </row>
    <row r="473" spans="1:21" x14ac:dyDescent="0.3">
      <c r="A473" s="75"/>
      <c r="B473" s="76" t="s">
        <v>1890</v>
      </c>
      <c r="C473" s="77" t="s">
        <v>1832</v>
      </c>
      <c r="D473" s="78" t="s">
        <v>1521</v>
      </c>
      <c r="E473" s="78" t="s">
        <v>1542</v>
      </c>
      <c r="F473" s="79" t="s">
        <v>84</v>
      </c>
      <c r="G473" s="80" t="s">
        <v>1836</v>
      </c>
      <c r="H473" s="81" t="s">
        <v>814</v>
      </c>
      <c r="I473" s="81">
        <v>18</v>
      </c>
      <c r="J473" s="82">
        <v>6</v>
      </c>
      <c r="K473" s="167">
        <v>5.97</v>
      </c>
      <c r="L473" s="83">
        <v>10085</v>
      </c>
      <c r="M473" s="84" t="s">
        <v>1526</v>
      </c>
      <c r="N473" s="85" t="s">
        <v>1545</v>
      </c>
      <c r="O473" s="86">
        <v>8719075299470</v>
      </c>
      <c r="P473" s="86" t="s">
        <v>1833</v>
      </c>
      <c r="Q473" s="87"/>
      <c r="R473" s="88">
        <f t="shared" si="13"/>
        <v>0</v>
      </c>
      <c r="S473" s="89" t="str">
        <f t="shared" si="12"/>
        <v>-</v>
      </c>
      <c r="T473" s="90" t="str">
        <f>IF($K$16=1,"",IF(AND(Таблица233[[#This Row],[Заказ (упаковок)
↓]]=0,$K$16*Таблица233[[#This Row],[Уп. в коробке]]&lt;5),0,ROUNDDOWN($K$16*Таблица233[[#This Row],[Уп. в коробке]],0)))</f>
        <v/>
      </c>
      <c r="U473" s="91" t="str">
        <f>IF(MOD(Таблица233[[#This Row],[Заказ (упаковок)
↓]],Таблица233[[#This Row],[Кратность заказа, упаковок]])&gt;0,"ошибка - неверное количество в заказе","")</f>
        <v/>
      </c>
    </row>
    <row r="474" spans="1:21" x14ac:dyDescent="0.3">
      <c r="A474" s="75"/>
      <c r="B474" s="76" t="s">
        <v>1891</v>
      </c>
      <c r="C474" s="77" t="s">
        <v>1832</v>
      </c>
      <c r="D474" s="78" t="s">
        <v>1566</v>
      </c>
      <c r="E474" s="78" t="s">
        <v>1892</v>
      </c>
      <c r="F474" s="79"/>
      <c r="G474" s="80" t="s">
        <v>1836</v>
      </c>
      <c r="H474" s="81" t="s">
        <v>754</v>
      </c>
      <c r="I474" s="81">
        <v>18</v>
      </c>
      <c r="J474" s="82">
        <v>6</v>
      </c>
      <c r="K474" s="167">
        <v>6.6099999999999994</v>
      </c>
      <c r="L474" s="83">
        <v>10090</v>
      </c>
      <c r="M474" s="84" t="s">
        <v>1569</v>
      </c>
      <c r="N474" s="85" t="s">
        <v>1893</v>
      </c>
      <c r="O474" s="86" t="s">
        <v>1894</v>
      </c>
      <c r="P474" s="86" t="s">
        <v>1833</v>
      </c>
      <c r="Q474" s="87"/>
      <c r="R474" s="88">
        <f t="shared" si="13"/>
        <v>0</v>
      </c>
      <c r="S474" s="89" t="str">
        <f t="shared" si="12"/>
        <v>-</v>
      </c>
      <c r="T474" s="90" t="str">
        <f>IF($K$16=1,"",IF(AND(Таблица233[[#This Row],[Заказ (упаковок)
↓]]=0,$K$16*Таблица233[[#This Row],[Уп. в коробке]]&lt;5),0,ROUNDDOWN($K$16*Таблица233[[#This Row],[Уп. в коробке]],0)))</f>
        <v/>
      </c>
      <c r="U474" s="91" t="str">
        <f>IF(MOD(Таблица233[[#This Row],[Заказ (упаковок)
↓]],Таблица233[[#This Row],[Кратность заказа, упаковок]])&gt;0,"ошибка - неверное количество в заказе","")</f>
        <v/>
      </c>
    </row>
    <row r="475" spans="1:21" x14ac:dyDescent="0.3">
      <c r="A475" s="75"/>
      <c r="B475" s="76" t="s">
        <v>1895</v>
      </c>
      <c r="C475" s="77" t="s">
        <v>1832</v>
      </c>
      <c r="D475" s="78" t="s">
        <v>1232</v>
      </c>
      <c r="E475" s="78" t="s">
        <v>1233</v>
      </c>
      <c r="F475" s="79" t="s">
        <v>1234</v>
      </c>
      <c r="G475" s="80" t="s">
        <v>95</v>
      </c>
      <c r="H475" s="81" t="s">
        <v>1235</v>
      </c>
      <c r="I475" s="81">
        <v>18</v>
      </c>
      <c r="J475" s="82">
        <v>6</v>
      </c>
      <c r="K475" s="167">
        <v>5.76</v>
      </c>
      <c r="L475" s="83">
        <v>10095</v>
      </c>
      <c r="M475" s="84" t="s">
        <v>1237</v>
      </c>
      <c r="N475" s="85" t="s">
        <v>1238</v>
      </c>
      <c r="O475" s="86" t="s">
        <v>1896</v>
      </c>
      <c r="P475" s="86" t="s">
        <v>1833</v>
      </c>
      <c r="Q475" s="87"/>
      <c r="R475" s="88">
        <f t="shared" si="13"/>
        <v>0</v>
      </c>
      <c r="S475" s="89" t="str">
        <f t="shared" ref="S475:S538" si="14">IF(Q475/I475=0,"-",Q475/I475)</f>
        <v>-</v>
      </c>
      <c r="T475" s="90" t="str">
        <f>IF($K$16=1,"",IF(AND(Таблица233[[#This Row],[Заказ (упаковок)
↓]]=0,$K$16*Таблица233[[#This Row],[Уп. в коробке]]&lt;5),0,ROUNDDOWN($K$16*Таблица233[[#This Row],[Уп. в коробке]],0)))</f>
        <v/>
      </c>
      <c r="U475" s="91" t="str">
        <f>IF(MOD(Таблица233[[#This Row],[Заказ (упаковок)
↓]],Таблица233[[#This Row],[Кратность заказа, упаковок]])&gt;0,"ошибка - неверное количество в заказе","")</f>
        <v/>
      </c>
    </row>
    <row r="476" spans="1:21" x14ac:dyDescent="0.3">
      <c r="A476" s="75"/>
      <c r="B476" s="76" t="s">
        <v>1897</v>
      </c>
      <c r="C476" s="77" t="s">
        <v>1832</v>
      </c>
      <c r="D476" s="78" t="s">
        <v>1232</v>
      </c>
      <c r="E476" s="78" t="s">
        <v>1233</v>
      </c>
      <c r="F476" s="79" t="s">
        <v>1245</v>
      </c>
      <c r="G476" s="80" t="s">
        <v>95</v>
      </c>
      <c r="H476" s="81" t="s">
        <v>1235</v>
      </c>
      <c r="I476" s="81">
        <v>18</v>
      </c>
      <c r="J476" s="82">
        <v>6</v>
      </c>
      <c r="K476" s="167">
        <v>5.76</v>
      </c>
      <c r="L476" s="83">
        <v>10100</v>
      </c>
      <c r="M476" s="84" t="s">
        <v>1237</v>
      </c>
      <c r="N476" s="85" t="s">
        <v>1238</v>
      </c>
      <c r="O476" s="86" t="s">
        <v>1898</v>
      </c>
      <c r="P476" s="86" t="s">
        <v>1833</v>
      </c>
      <c r="Q476" s="87"/>
      <c r="R476" s="88">
        <f t="shared" ref="R476:R539" si="15">K476*Q476</f>
        <v>0</v>
      </c>
      <c r="S476" s="89" t="str">
        <f t="shared" si="14"/>
        <v>-</v>
      </c>
      <c r="T476" s="90" t="str">
        <f>IF($K$16=1,"",IF(AND(Таблица233[[#This Row],[Заказ (упаковок)
↓]]=0,$K$16*Таблица233[[#This Row],[Уп. в коробке]]&lt;5),0,ROUNDDOWN($K$16*Таблица233[[#This Row],[Уп. в коробке]],0)))</f>
        <v/>
      </c>
      <c r="U476" s="91" t="str">
        <f>IF(MOD(Таблица233[[#This Row],[Заказ (упаковок)
↓]],Таблица233[[#This Row],[Кратность заказа, упаковок]])&gt;0,"ошибка - неверное количество в заказе","")</f>
        <v/>
      </c>
    </row>
    <row r="477" spans="1:21" x14ac:dyDescent="0.3">
      <c r="A477" s="75"/>
      <c r="B477" s="76" t="s">
        <v>1899</v>
      </c>
      <c r="C477" s="77" t="s">
        <v>1832</v>
      </c>
      <c r="D477" s="78" t="s">
        <v>1232</v>
      </c>
      <c r="E477" s="78" t="s">
        <v>1233</v>
      </c>
      <c r="F477" s="79" t="s">
        <v>1277</v>
      </c>
      <c r="G477" s="80" t="s">
        <v>95</v>
      </c>
      <c r="H477" s="81" t="s">
        <v>1235</v>
      </c>
      <c r="I477" s="81">
        <v>18</v>
      </c>
      <c r="J477" s="82">
        <v>6</v>
      </c>
      <c r="K477" s="167">
        <v>5.87</v>
      </c>
      <c r="L477" s="83">
        <v>10105</v>
      </c>
      <c r="M477" s="84" t="s">
        <v>1237</v>
      </c>
      <c r="N477" s="85" t="s">
        <v>1238</v>
      </c>
      <c r="O477" s="86" t="s">
        <v>1900</v>
      </c>
      <c r="P477" s="86" t="s">
        <v>1833</v>
      </c>
      <c r="Q477" s="87"/>
      <c r="R477" s="88">
        <f t="shared" si="15"/>
        <v>0</v>
      </c>
      <c r="S477" s="89" t="str">
        <f t="shared" si="14"/>
        <v>-</v>
      </c>
      <c r="T477" s="90" t="str">
        <f>IF($K$16=1,"",IF(AND(Таблица233[[#This Row],[Заказ (упаковок)
↓]]=0,$K$16*Таблица233[[#This Row],[Уп. в коробке]]&lt;5),0,ROUNDDOWN($K$16*Таблица233[[#This Row],[Уп. в коробке]],0)))</f>
        <v/>
      </c>
      <c r="U477" s="91" t="str">
        <f>IF(MOD(Таблица233[[#This Row],[Заказ (упаковок)
↓]],Таблица233[[#This Row],[Кратность заказа, упаковок]])&gt;0,"ошибка - неверное количество в заказе","")</f>
        <v/>
      </c>
    </row>
    <row r="478" spans="1:21" x14ac:dyDescent="0.3">
      <c r="A478" s="75"/>
      <c r="B478" s="76" t="s">
        <v>1901</v>
      </c>
      <c r="C478" s="77" t="s">
        <v>1832</v>
      </c>
      <c r="D478" s="78" t="s">
        <v>1232</v>
      </c>
      <c r="E478" s="78" t="s">
        <v>1233</v>
      </c>
      <c r="F478" s="79" t="s">
        <v>1902</v>
      </c>
      <c r="G478" s="80" t="s">
        <v>1903</v>
      </c>
      <c r="H478" s="81" t="s">
        <v>1235</v>
      </c>
      <c r="I478" s="81">
        <v>18</v>
      </c>
      <c r="J478" s="82">
        <v>6</v>
      </c>
      <c r="K478" s="167">
        <v>6.29</v>
      </c>
      <c r="L478" s="83">
        <v>10110</v>
      </c>
      <c r="M478" s="84" t="s">
        <v>1237</v>
      </c>
      <c r="N478" s="85" t="s">
        <v>1238</v>
      </c>
      <c r="O478" s="86" t="s">
        <v>1904</v>
      </c>
      <c r="P478" s="86" t="s">
        <v>1833</v>
      </c>
      <c r="Q478" s="87"/>
      <c r="R478" s="88">
        <f t="shared" si="15"/>
        <v>0</v>
      </c>
      <c r="S478" s="89" t="str">
        <f t="shared" si="14"/>
        <v>-</v>
      </c>
      <c r="T478" s="90" t="str">
        <f>IF($K$16=1,"",IF(AND(Таблица233[[#This Row],[Заказ (упаковок)
↓]]=0,$K$16*Таблица233[[#This Row],[Уп. в коробке]]&lt;5),0,ROUNDDOWN($K$16*Таблица233[[#This Row],[Уп. в коробке]],0)))</f>
        <v/>
      </c>
      <c r="U478" s="91" t="str">
        <f>IF(MOD(Таблица233[[#This Row],[Заказ (упаковок)
↓]],Таблица233[[#This Row],[Кратность заказа, упаковок]])&gt;0,"ошибка - неверное количество в заказе","")</f>
        <v/>
      </c>
    </row>
    <row r="479" spans="1:21" x14ac:dyDescent="0.3">
      <c r="A479" s="75"/>
      <c r="B479" s="76" t="s">
        <v>1905</v>
      </c>
      <c r="C479" s="77" t="s">
        <v>1832</v>
      </c>
      <c r="D479" s="78" t="s">
        <v>1232</v>
      </c>
      <c r="E479" s="78" t="s">
        <v>1233</v>
      </c>
      <c r="F479" s="79" t="s">
        <v>1906</v>
      </c>
      <c r="G479" s="80" t="s">
        <v>1903</v>
      </c>
      <c r="H479" s="81" t="s">
        <v>1235</v>
      </c>
      <c r="I479" s="81">
        <v>18</v>
      </c>
      <c r="J479" s="82">
        <v>6</v>
      </c>
      <c r="K479" s="167">
        <v>6.29</v>
      </c>
      <c r="L479" s="83">
        <v>10115</v>
      </c>
      <c r="M479" s="84" t="s">
        <v>1237</v>
      </c>
      <c r="N479" s="85" t="s">
        <v>1238</v>
      </c>
      <c r="O479" s="86" t="s">
        <v>1907</v>
      </c>
      <c r="P479" s="86" t="s">
        <v>1833</v>
      </c>
      <c r="Q479" s="87"/>
      <c r="R479" s="88">
        <f t="shared" si="15"/>
        <v>0</v>
      </c>
      <c r="S479" s="89" t="str">
        <f t="shared" si="14"/>
        <v>-</v>
      </c>
      <c r="T479" s="90" t="str">
        <f>IF($K$16=1,"",IF(AND(Таблица233[[#This Row],[Заказ (упаковок)
↓]]=0,$K$16*Таблица233[[#This Row],[Уп. в коробке]]&lt;5),0,ROUNDDOWN($K$16*Таблица233[[#This Row],[Уп. в коробке]],0)))</f>
        <v/>
      </c>
      <c r="U479" s="91" t="str">
        <f>IF(MOD(Таблица233[[#This Row],[Заказ (упаковок)
↓]],Таблица233[[#This Row],[Кратность заказа, упаковок]])&gt;0,"ошибка - неверное количество в заказе","")</f>
        <v/>
      </c>
    </row>
    <row r="480" spans="1:21" x14ac:dyDescent="0.3">
      <c r="A480" s="75"/>
      <c r="B480" s="76" t="s">
        <v>1908</v>
      </c>
      <c r="C480" s="77" t="s">
        <v>1832</v>
      </c>
      <c r="D480" s="78" t="s">
        <v>1232</v>
      </c>
      <c r="E480" s="78" t="s">
        <v>1233</v>
      </c>
      <c r="F480" s="79" t="s">
        <v>84</v>
      </c>
      <c r="G480" s="80" t="s">
        <v>1903</v>
      </c>
      <c r="H480" s="81" t="s">
        <v>1235</v>
      </c>
      <c r="I480" s="81">
        <v>18</v>
      </c>
      <c r="J480" s="82">
        <v>6</v>
      </c>
      <c r="K480" s="167">
        <v>6.29</v>
      </c>
      <c r="L480" s="83">
        <v>10120</v>
      </c>
      <c r="M480" s="84" t="s">
        <v>1237</v>
      </c>
      <c r="N480" s="85" t="s">
        <v>1238</v>
      </c>
      <c r="O480" s="86">
        <v>8718036503816</v>
      </c>
      <c r="P480" s="86" t="s">
        <v>1833</v>
      </c>
      <c r="Q480" s="87"/>
      <c r="R480" s="88">
        <f t="shared" si="15"/>
        <v>0</v>
      </c>
      <c r="S480" s="89" t="str">
        <f t="shared" si="14"/>
        <v>-</v>
      </c>
      <c r="T480" s="90" t="str">
        <f>IF($K$16=1,"",IF(AND(Таблица233[[#This Row],[Заказ (упаковок)
↓]]=0,$K$16*Таблица233[[#This Row],[Уп. в коробке]]&lt;5),0,ROUNDDOWN($K$16*Таблица233[[#This Row],[Уп. в коробке]],0)))</f>
        <v/>
      </c>
      <c r="U480" s="91" t="str">
        <f>IF(MOD(Таблица233[[#This Row],[Заказ (упаковок)
↓]],Таблица233[[#This Row],[Кратность заказа, упаковок]])&gt;0,"ошибка - неверное количество в заказе","")</f>
        <v/>
      </c>
    </row>
    <row r="481" spans="1:21" x14ac:dyDescent="0.3">
      <c r="A481" s="75"/>
      <c r="B481" s="76" t="s">
        <v>1909</v>
      </c>
      <c r="C481" s="77" t="s">
        <v>1832</v>
      </c>
      <c r="D481" s="78" t="s">
        <v>1620</v>
      </c>
      <c r="E481" s="78" t="s">
        <v>1627</v>
      </c>
      <c r="F481" s="79" t="s">
        <v>84</v>
      </c>
      <c r="G481" s="80" t="s">
        <v>1886</v>
      </c>
      <c r="H481" s="81" t="s">
        <v>796</v>
      </c>
      <c r="I481" s="81">
        <v>18</v>
      </c>
      <c r="J481" s="82">
        <v>6</v>
      </c>
      <c r="K481" s="167">
        <v>5.66</v>
      </c>
      <c r="L481" s="83">
        <v>10122</v>
      </c>
      <c r="M481" s="84" t="s">
        <v>1623</v>
      </c>
      <c r="N481" s="85" t="s">
        <v>1630</v>
      </c>
      <c r="O481" s="86">
        <v>8719474818760</v>
      </c>
      <c r="P481" s="86" t="s">
        <v>1833</v>
      </c>
      <c r="Q481" s="87"/>
      <c r="R481" s="88">
        <f t="shared" si="15"/>
        <v>0</v>
      </c>
      <c r="S481" s="89" t="str">
        <f t="shared" si="14"/>
        <v>-</v>
      </c>
      <c r="T481" s="90" t="str">
        <f>IF($K$16=1,"",IF(AND(Таблица233[[#This Row],[Заказ (упаковок)
↓]]=0,$K$16*Таблица233[[#This Row],[Уп. в коробке]]&lt;5),0,ROUNDDOWN($K$16*Таблица233[[#This Row],[Уп. в коробке]],0)))</f>
        <v/>
      </c>
      <c r="U481" s="91" t="str">
        <f>IF(MOD(Таблица233[[#This Row],[Заказ (упаковок)
↓]],Таблица233[[#This Row],[Кратность заказа, упаковок]])&gt;0,"ошибка - неверное количество в заказе","")</f>
        <v/>
      </c>
    </row>
    <row r="482" spans="1:21" x14ac:dyDescent="0.3">
      <c r="A482" s="75"/>
      <c r="B482" s="76" t="s">
        <v>1910</v>
      </c>
      <c r="C482" s="77" t="s">
        <v>1832</v>
      </c>
      <c r="D482" s="78" t="s">
        <v>1679</v>
      </c>
      <c r="E482" s="78" t="s">
        <v>1680</v>
      </c>
      <c r="F482" s="79"/>
      <c r="G482" s="80" t="s">
        <v>1297</v>
      </c>
      <c r="H482" s="81" t="s">
        <v>796</v>
      </c>
      <c r="I482" s="81">
        <v>18</v>
      </c>
      <c r="J482" s="82">
        <v>6</v>
      </c>
      <c r="K482" s="167">
        <v>6.08</v>
      </c>
      <c r="L482" s="83">
        <v>10125</v>
      </c>
      <c r="M482" s="84" t="s">
        <v>1683</v>
      </c>
      <c r="N482" s="85" t="s">
        <v>1684</v>
      </c>
      <c r="O482" s="86">
        <v>8719075292525</v>
      </c>
      <c r="P482" s="86" t="s">
        <v>1833</v>
      </c>
      <c r="Q482" s="87"/>
      <c r="R482" s="88">
        <f t="shared" si="15"/>
        <v>0</v>
      </c>
      <c r="S482" s="89" t="str">
        <f t="shared" si="14"/>
        <v>-</v>
      </c>
      <c r="T482" s="90" t="str">
        <f>IF($K$16=1,"",IF(AND(Таблица233[[#This Row],[Заказ (упаковок)
↓]]=0,$K$16*Таблица233[[#This Row],[Уп. в коробке]]&lt;5),0,ROUNDDOWN($K$16*Таблица233[[#This Row],[Уп. в коробке]],0)))</f>
        <v/>
      </c>
      <c r="U482" s="91" t="str">
        <f>IF(MOD(Таблица233[[#This Row],[Заказ (упаковок)
↓]],Таблица233[[#This Row],[Кратность заказа, упаковок]])&gt;0,"ошибка - неверное количество в заказе","")</f>
        <v/>
      </c>
    </row>
    <row r="483" spans="1:21" x14ac:dyDescent="0.3">
      <c r="A483" s="75"/>
      <c r="B483" s="76" t="s">
        <v>1911</v>
      </c>
      <c r="C483" s="77" t="s">
        <v>1832</v>
      </c>
      <c r="D483" s="78" t="s">
        <v>1690</v>
      </c>
      <c r="E483" s="78" t="s">
        <v>1709</v>
      </c>
      <c r="F483" s="79" t="s">
        <v>84</v>
      </c>
      <c r="G483" s="80" t="s">
        <v>340</v>
      </c>
      <c r="H483" s="81" t="s">
        <v>973</v>
      </c>
      <c r="I483" s="81">
        <v>18</v>
      </c>
      <c r="J483" s="82">
        <v>6</v>
      </c>
      <c r="K483" s="167">
        <v>5.76</v>
      </c>
      <c r="L483" s="83">
        <v>10130</v>
      </c>
      <c r="M483" s="84" t="s">
        <v>1694</v>
      </c>
      <c r="N483" s="85" t="s">
        <v>1712</v>
      </c>
      <c r="O483" s="86">
        <v>8719075299562</v>
      </c>
      <c r="P483" s="86" t="s">
        <v>1833</v>
      </c>
      <c r="Q483" s="87"/>
      <c r="R483" s="88">
        <f t="shared" si="15"/>
        <v>0</v>
      </c>
      <c r="S483" s="89" t="str">
        <f t="shared" si="14"/>
        <v>-</v>
      </c>
      <c r="T483" s="90" t="str">
        <f>IF($K$16=1,"",IF(AND(Таблица233[[#This Row],[Заказ (упаковок)
↓]]=0,$K$16*Таблица233[[#This Row],[Уп. в коробке]]&lt;5),0,ROUNDDOWN($K$16*Таблица233[[#This Row],[Уп. в коробке]],0)))</f>
        <v/>
      </c>
      <c r="U483" s="91" t="str">
        <f>IF(MOD(Таблица233[[#This Row],[Заказ (упаковок)
↓]],Таблица233[[#This Row],[Кратность заказа, упаковок]])&gt;0,"ошибка - неверное количество в заказе","")</f>
        <v/>
      </c>
    </row>
    <row r="484" spans="1:21" x14ac:dyDescent="0.3">
      <c r="A484" s="75"/>
      <c r="B484" s="76" t="s">
        <v>1912</v>
      </c>
      <c r="C484" s="77" t="s">
        <v>1832</v>
      </c>
      <c r="D484" s="78" t="s">
        <v>1913</v>
      </c>
      <c r="E484" s="78" t="s">
        <v>1914</v>
      </c>
      <c r="F484" s="79" t="s">
        <v>1818</v>
      </c>
      <c r="G484" s="80" t="s">
        <v>1847</v>
      </c>
      <c r="H484" s="81" t="s">
        <v>754</v>
      </c>
      <c r="I484" s="81">
        <v>18</v>
      </c>
      <c r="J484" s="82">
        <v>6</v>
      </c>
      <c r="K484" s="167">
        <v>6.72</v>
      </c>
      <c r="L484" s="83">
        <v>10135</v>
      </c>
      <c r="M484" s="84" t="s">
        <v>1915</v>
      </c>
      <c r="N484" s="85" t="s">
        <v>1916</v>
      </c>
      <c r="O484" s="86" t="s">
        <v>1917</v>
      </c>
      <c r="P484" s="86" t="s">
        <v>1833</v>
      </c>
      <c r="Q484" s="87"/>
      <c r="R484" s="88">
        <f t="shared" si="15"/>
        <v>0</v>
      </c>
      <c r="S484" s="89" t="str">
        <f t="shared" si="14"/>
        <v>-</v>
      </c>
      <c r="T484" s="90" t="str">
        <f>IF($K$16=1,"",IF(AND(Таблица233[[#This Row],[Заказ (упаковок)
↓]]=0,$K$16*Таблица233[[#This Row],[Уп. в коробке]]&lt;5),0,ROUNDDOWN($K$16*Таблица233[[#This Row],[Уп. в коробке]],0)))</f>
        <v/>
      </c>
      <c r="U484" s="91" t="str">
        <f>IF(MOD(Таблица233[[#This Row],[Заказ (упаковок)
↓]],Таблица233[[#This Row],[Кратность заказа, упаковок]])&gt;0,"ошибка - неверное количество в заказе","")</f>
        <v/>
      </c>
    </row>
    <row r="485" spans="1:21" x14ac:dyDescent="0.3">
      <c r="A485" s="75"/>
      <c r="B485" s="76" t="s">
        <v>1918</v>
      </c>
      <c r="C485" s="77" t="s">
        <v>1832</v>
      </c>
      <c r="D485" s="78" t="s">
        <v>1718</v>
      </c>
      <c r="E485" s="78" t="s">
        <v>1719</v>
      </c>
      <c r="F485" s="79"/>
      <c r="G485" s="80" t="s">
        <v>1844</v>
      </c>
      <c r="H485" s="81" t="s">
        <v>796</v>
      </c>
      <c r="I485" s="81">
        <v>18</v>
      </c>
      <c r="J485" s="82">
        <v>6</v>
      </c>
      <c r="K485" s="167">
        <v>5.2299999999999995</v>
      </c>
      <c r="L485" s="83">
        <v>10140</v>
      </c>
      <c r="M485" s="84" t="s">
        <v>1721</v>
      </c>
      <c r="N485" s="85" t="s">
        <v>1722</v>
      </c>
      <c r="O485" s="86" t="s">
        <v>1919</v>
      </c>
      <c r="P485" s="86" t="s">
        <v>1833</v>
      </c>
      <c r="Q485" s="87"/>
      <c r="R485" s="88">
        <f t="shared" si="15"/>
        <v>0</v>
      </c>
      <c r="S485" s="89" t="str">
        <f t="shared" si="14"/>
        <v>-</v>
      </c>
      <c r="T485" s="90" t="str">
        <f>IF($K$16=1,"",IF(AND(Таблица233[[#This Row],[Заказ (упаковок)
↓]]=0,$K$16*Таблица233[[#This Row],[Уп. в коробке]]&lt;5),0,ROUNDDOWN($K$16*Таблица233[[#This Row],[Уп. в коробке]],0)))</f>
        <v/>
      </c>
      <c r="U485" s="91" t="str">
        <f>IF(MOD(Таблица233[[#This Row],[Заказ (упаковок)
↓]],Таблица233[[#This Row],[Кратность заказа, упаковок]])&gt;0,"ошибка - неверное количество в заказе","")</f>
        <v/>
      </c>
    </row>
    <row r="486" spans="1:21" x14ac:dyDescent="0.3">
      <c r="A486" s="75"/>
      <c r="B486" s="76" t="s">
        <v>1920</v>
      </c>
      <c r="C486" s="77" t="s">
        <v>1832</v>
      </c>
      <c r="D486" s="78" t="s">
        <v>1718</v>
      </c>
      <c r="E486" s="78"/>
      <c r="F486" s="79" t="s">
        <v>84</v>
      </c>
      <c r="G486" s="80" t="s">
        <v>1844</v>
      </c>
      <c r="H486" s="81" t="s">
        <v>796</v>
      </c>
      <c r="I486" s="81">
        <v>18</v>
      </c>
      <c r="J486" s="82">
        <v>6</v>
      </c>
      <c r="K486" s="167">
        <v>5.76</v>
      </c>
      <c r="L486" s="83">
        <v>10145</v>
      </c>
      <c r="M486" s="84" t="s">
        <v>1721</v>
      </c>
      <c r="N486" s="85"/>
      <c r="O486" s="86" t="s">
        <v>1921</v>
      </c>
      <c r="P486" s="86" t="s">
        <v>1833</v>
      </c>
      <c r="Q486" s="87"/>
      <c r="R486" s="88">
        <f t="shared" si="15"/>
        <v>0</v>
      </c>
      <c r="S486" s="89" t="str">
        <f t="shared" si="14"/>
        <v>-</v>
      </c>
      <c r="T486" s="90" t="str">
        <f>IF($K$16=1,"",IF(AND(Таблица233[[#This Row],[Заказ (упаковок)
↓]]=0,$K$16*Таблица233[[#This Row],[Уп. в коробке]]&lt;5),0,ROUNDDOWN($K$16*Таблица233[[#This Row],[Уп. в коробке]],0)))</f>
        <v/>
      </c>
      <c r="U486" s="91" t="str">
        <f>IF(MOD(Таблица233[[#This Row],[Заказ (упаковок)
↓]],Таблица233[[#This Row],[Кратность заказа, упаковок]])&gt;0,"ошибка - неверное количество в заказе","")</f>
        <v/>
      </c>
    </row>
    <row r="487" spans="1:21" x14ac:dyDescent="0.3">
      <c r="A487" s="75"/>
      <c r="B487" s="76" t="s">
        <v>1922</v>
      </c>
      <c r="C487" s="77" t="s">
        <v>1832</v>
      </c>
      <c r="D487" s="78" t="s">
        <v>970</v>
      </c>
      <c r="E487" s="78" t="s">
        <v>1045</v>
      </c>
      <c r="F487" s="79" t="s">
        <v>1923</v>
      </c>
      <c r="G487" s="80" t="s">
        <v>824</v>
      </c>
      <c r="H487" s="81" t="s">
        <v>973</v>
      </c>
      <c r="I487" s="81">
        <v>18</v>
      </c>
      <c r="J487" s="82">
        <v>6</v>
      </c>
      <c r="K487" s="167">
        <v>5.97</v>
      </c>
      <c r="L487" s="83">
        <v>10147</v>
      </c>
      <c r="M487" s="84" t="s">
        <v>975</v>
      </c>
      <c r="N487" s="85" t="s">
        <v>1049</v>
      </c>
      <c r="O487" s="86">
        <v>8719474818791</v>
      </c>
      <c r="P487" s="86" t="s">
        <v>1833</v>
      </c>
      <c r="Q487" s="87"/>
      <c r="R487" s="88">
        <f t="shared" si="15"/>
        <v>0</v>
      </c>
      <c r="S487" s="89" t="str">
        <f t="shared" si="14"/>
        <v>-</v>
      </c>
      <c r="T487" s="90" t="str">
        <f>IF($K$16=1,"",IF(AND(Таблица233[[#This Row],[Заказ (упаковок)
↓]]=0,$K$16*Таблица233[[#This Row],[Уп. в коробке]]&lt;5),0,ROUNDDOWN($K$16*Таблица233[[#This Row],[Уп. в коробке]],0)))</f>
        <v/>
      </c>
      <c r="U487" s="91" t="str">
        <f>IF(MOD(Таблица233[[#This Row],[Заказ (упаковок)
↓]],Таблица233[[#This Row],[Кратность заказа, упаковок]])&gt;0,"ошибка - неверное количество в заказе","")</f>
        <v/>
      </c>
    </row>
    <row r="488" spans="1:21" x14ac:dyDescent="0.3">
      <c r="A488" s="75"/>
      <c r="B488" s="76" t="s">
        <v>1924</v>
      </c>
      <c r="C488" s="77" t="s">
        <v>1832</v>
      </c>
      <c r="D488" s="78" t="s">
        <v>970</v>
      </c>
      <c r="E488" s="78" t="s">
        <v>1045</v>
      </c>
      <c r="F488" s="79" t="s">
        <v>1925</v>
      </c>
      <c r="G488" s="80" t="s">
        <v>824</v>
      </c>
      <c r="H488" s="81" t="s">
        <v>973</v>
      </c>
      <c r="I488" s="81">
        <v>18</v>
      </c>
      <c r="J488" s="82">
        <v>6</v>
      </c>
      <c r="K488" s="167">
        <v>5.18</v>
      </c>
      <c r="L488" s="83">
        <v>10150</v>
      </c>
      <c r="M488" s="84" t="s">
        <v>975</v>
      </c>
      <c r="N488" s="85" t="s">
        <v>1049</v>
      </c>
      <c r="O488" s="86">
        <v>8719075292716</v>
      </c>
      <c r="P488" s="86" t="s">
        <v>1833</v>
      </c>
      <c r="Q488" s="87"/>
      <c r="R488" s="88">
        <f t="shared" si="15"/>
        <v>0</v>
      </c>
      <c r="S488" s="89" t="str">
        <f t="shared" si="14"/>
        <v>-</v>
      </c>
      <c r="T488" s="90" t="str">
        <f>IF($K$16=1,"",IF(AND(Таблица233[[#This Row],[Заказ (упаковок)
↓]]=0,$K$16*Таблица233[[#This Row],[Уп. в коробке]]&lt;5),0,ROUNDDOWN($K$16*Таблица233[[#This Row],[Уп. в коробке]],0)))</f>
        <v/>
      </c>
      <c r="U488" s="91" t="str">
        <f>IF(MOD(Таблица233[[#This Row],[Заказ (упаковок)
↓]],Таблица233[[#This Row],[Кратность заказа, упаковок]])&gt;0,"ошибка - неверное количество в заказе","")</f>
        <v/>
      </c>
    </row>
    <row r="489" spans="1:21" x14ac:dyDescent="0.3">
      <c r="A489" s="75"/>
      <c r="B489" s="76" t="s">
        <v>1926</v>
      </c>
      <c r="C489" s="77" t="s">
        <v>1832</v>
      </c>
      <c r="D489" s="78" t="s">
        <v>970</v>
      </c>
      <c r="E489" s="78" t="s">
        <v>971</v>
      </c>
      <c r="F489" s="79" t="s">
        <v>1005</v>
      </c>
      <c r="G489" s="80" t="s">
        <v>824</v>
      </c>
      <c r="H489" s="81" t="s">
        <v>973</v>
      </c>
      <c r="I489" s="81">
        <v>18</v>
      </c>
      <c r="J489" s="82">
        <v>6</v>
      </c>
      <c r="K489" s="167">
        <v>5.66</v>
      </c>
      <c r="L489" s="83">
        <v>10155</v>
      </c>
      <c r="M489" s="84" t="s">
        <v>975</v>
      </c>
      <c r="N489" s="85" t="s">
        <v>976</v>
      </c>
      <c r="O489" s="86">
        <v>8719075292723</v>
      </c>
      <c r="P489" s="86" t="s">
        <v>1833</v>
      </c>
      <c r="Q489" s="87"/>
      <c r="R489" s="88">
        <f t="shared" si="15"/>
        <v>0</v>
      </c>
      <c r="S489" s="89" t="str">
        <f t="shared" si="14"/>
        <v>-</v>
      </c>
      <c r="T489" s="90" t="str">
        <f>IF($K$16=1,"",IF(AND(Таблица233[[#This Row],[Заказ (упаковок)
↓]]=0,$K$16*Таблица233[[#This Row],[Уп. в коробке]]&lt;5),0,ROUNDDOWN($K$16*Таблица233[[#This Row],[Уп. в коробке]],0)))</f>
        <v/>
      </c>
      <c r="U489" s="91" t="str">
        <f>IF(MOD(Таблица233[[#This Row],[Заказ (упаковок)
↓]],Таблица233[[#This Row],[Кратность заказа, упаковок]])&gt;0,"ошибка - неверное количество в заказе","")</f>
        <v/>
      </c>
    </row>
    <row r="490" spans="1:21" x14ac:dyDescent="0.3">
      <c r="A490" s="75"/>
      <c r="B490" s="76" t="s">
        <v>1927</v>
      </c>
      <c r="C490" s="77" t="s">
        <v>1832</v>
      </c>
      <c r="D490" s="78" t="s">
        <v>970</v>
      </c>
      <c r="E490" s="78" t="s">
        <v>1151</v>
      </c>
      <c r="F490" s="79" t="s">
        <v>1152</v>
      </c>
      <c r="G490" s="80" t="s">
        <v>1297</v>
      </c>
      <c r="H490" s="81" t="s">
        <v>1047</v>
      </c>
      <c r="I490" s="81">
        <v>18</v>
      </c>
      <c r="J490" s="82">
        <v>6</v>
      </c>
      <c r="K490" s="167">
        <v>6.08</v>
      </c>
      <c r="L490" s="83">
        <v>10160</v>
      </c>
      <c r="M490" s="84" t="s">
        <v>975</v>
      </c>
      <c r="N490" s="85" t="s">
        <v>1154</v>
      </c>
      <c r="O490" s="86">
        <v>8719075292624</v>
      </c>
      <c r="P490" s="86" t="s">
        <v>1833</v>
      </c>
      <c r="Q490" s="87"/>
      <c r="R490" s="88">
        <f t="shared" si="15"/>
        <v>0</v>
      </c>
      <c r="S490" s="89" t="str">
        <f t="shared" si="14"/>
        <v>-</v>
      </c>
      <c r="T490" s="90" t="str">
        <f>IF($K$16=1,"",IF(AND(Таблица233[[#This Row],[Заказ (упаковок)
↓]]=0,$K$16*Таблица233[[#This Row],[Уп. в коробке]]&lt;5),0,ROUNDDOWN($K$16*Таблица233[[#This Row],[Уп. в коробке]],0)))</f>
        <v/>
      </c>
      <c r="U490" s="91" t="str">
        <f>IF(MOD(Таблица233[[#This Row],[Заказ (упаковок)
↓]],Таблица233[[#This Row],[Кратность заказа, упаковок]])&gt;0,"ошибка - неверное количество в заказе","")</f>
        <v/>
      </c>
    </row>
    <row r="491" spans="1:21" x14ac:dyDescent="0.3">
      <c r="A491" s="75"/>
      <c r="B491" s="76" t="s">
        <v>1928</v>
      </c>
      <c r="C491" s="77" t="s">
        <v>1832</v>
      </c>
      <c r="D491" s="78" t="s">
        <v>970</v>
      </c>
      <c r="E491" s="78" t="s">
        <v>1151</v>
      </c>
      <c r="F491" s="79" t="s">
        <v>1161</v>
      </c>
      <c r="G491" s="80" t="s">
        <v>824</v>
      </c>
      <c r="H491" s="81" t="s">
        <v>1047</v>
      </c>
      <c r="I491" s="81">
        <v>18</v>
      </c>
      <c r="J491" s="82">
        <v>6</v>
      </c>
      <c r="K491" s="167">
        <v>5.66</v>
      </c>
      <c r="L491" s="83">
        <v>10161</v>
      </c>
      <c r="M491" s="84" t="s">
        <v>975</v>
      </c>
      <c r="N491" s="85" t="s">
        <v>1154</v>
      </c>
      <c r="O491" s="86" t="s">
        <v>1929</v>
      </c>
      <c r="P491" s="86" t="s">
        <v>1833</v>
      </c>
      <c r="Q491" s="87"/>
      <c r="R491" s="88">
        <f t="shared" si="15"/>
        <v>0</v>
      </c>
      <c r="S491" s="89" t="str">
        <f t="shared" si="14"/>
        <v>-</v>
      </c>
      <c r="T491" s="90" t="str">
        <f>IF($K$16=1,"",IF(AND(Таблица233[[#This Row],[Заказ (упаковок)
↓]]=0,$K$16*Таблица233[[#This Row],[Уп. в коробке]]&lt;5),0,ROUNDDOWN($K$16*Таблица233[[#This Row],[Уп. в коробке]],0)))</f>
        <v/>
      </c>
      <c r="U491" s="91" t="str">
        <f>IF(MOD(Таблица233[[#This Row],[Заказ (упаковок)
↓]],Таблица233[[#This Row],[Кратность заказа, упаковок]])&gt;0,"ошибка - неверное количество в заказе","")</f>
        <v/>
      </c>
    </row>
    <row r="492" spans="1:21" x14ac:dyDescent="0.3">
      <c r="A492" s="75"/>
      <c r="B492" s="76" t="s">
        <v>1930</v>
      </c>
      <c r="C492" s="77" t="s">
        <v>1832</v>
      </c>
      <c r="D492" s="78" t="s">
        <v>970</v>
      </c>
      <c r="E492" s="78" t="s">
        <v>1134</v>
      </c>
      <c r="F492" s="79" t="s">
        <v>1931</v>
      </c>
      <c r="G492" s="80" t="s">
        <v>1297</v>
      </c>
      <c r="H492" s="81" t="s">
        <v>1047</v>
      </c>
      <c r="I492" s="81">
        <v>18</v>
      </c>
      <c r="J492" s="82">
        <v>6</v>
      </c>
      <c r="K492" s="167">
        <v>5.2299999999999995</v>
      </c>
      <c r="L492" s="83">
        <v>10162</v>
      </c>
      <c r="M492" s="84" t="s">
        <v>975</v>
      </c>
      <c r="N492" s="85" t="s">
        <v>1137</v>
      </c>
      <c r="O492" s="86">
        <v>8719497266678</v>
      </c>
      <c r="P492" s="86" t="s">
        <v>1833</v>
      </c>
      <c r="Q492" s="87"/>
      <c r="R492" s="88">
        <f t="shared" si="15"/>
        <v>0</v>
      </c>
      <c r="S492" s="89" t="str">
        <f t="shared" si="14"/>
        <v>-</v>
      </c>
      <c r="T492" s="90" t="str">
        <f>IF($K$16=1,"",IF(AND(Таблица233[[#This Row],[Заказ (упаковок)
↓]]=0,$K$16*Таблица233[[#This Row],[Уп. в коробке]]&lt;5),0,ROUNDDOWN($K$16*Таблица233[[#This Row],[Уп. в коробке]],0)))</f>
        <v/>
      </c>
      <c r="U492" s="91" t="str">
        <f>IF(MOD(Таблица233[[#This Row],[Заказ (упаковок)
↓]],Таблица233[[#This Row],[Кратность заказа, упаковок]])&gt;0,"ошибка - неверное количество в заказе","")</f>
        <v/>
      </c>
    </row>
    <row r="493" spans="1:21" x14ac:dyDescent="0.3">
      <c r="A493" s="75"/>
      <c r="B493" s="76" t="s">
        <v>1932</v>
      </c>
      <c r="C493" s="77" t="s">
        <v>1832</v>
      </c>
      <c r="D493" s="78" t="s">
        <v>970</v>
      </c>
      <c r="E493" s="78" t="s">
        <v>1134</v>
      </c>
      <c r="F493" s="79" t="s">
        <v>1168</v>
      </c>
      <c r="G493" s="80" t="s">
        <v>1297</v>
      </c>
      <c r="H493" s="81" t="s">
        <v>1047</v>
      </c>
      <c r="I493" s="81">
        <v>18</v>
      </c>
      <c r="J493" s="82">
        <v>6</v>
      </c>
      <c r="K493" s="167">
        <v>5.4399999999999995</v>
      </c>
      <c r="L493" s="83">
        <v>10165</v>
      </c>
      <c r="M493" s="84" t="s">
        <v>975</v>
      </c>
      <c r="N493" s="85" t="s">
        <v>1137</v>
      </c>
      <c r="O493" s="86">
        <v>8719075292631</v>
      </c>
      <c r="P493" s="86" t="s">
        <v>1833</v>
      </c>
      <c r="Q493" s="87"/>
      <c r="R493" s="88">
        <f t="shared" si="15"/>
        <v>0</v>
      </c>
      <c r="S493" s="89" t="str">
        <f t="shared" si="14"/>
        <v>-</v>
      </c>
      <c r="T493" s="90" t="str">
        <f>IF($K$16=1,"",IF(AND(Таблица233[[#This Row],[Заказ (упаковок)
↓]]=0,$K$16*Таблица233[[#This Row],[Уп. в коробке]]&lt;5),0,ROUNDDOWN($K$16*Таблица233[[#This Row],[Уп. в коробке]],0)))</f>
        <v/>
      </c>
      <c r="U493" s="91" t="str">
        <f>IF(MOD(Таблица233[[#This Row],[Заказ (упаковок)
↓]],Таблица233[[#This Row],[Кратность заказа, упаковок]])&gt;0,"ошибка - неверное количество в заказе","")</f>
        <v/>
      </c>
    </row>
    <row r="494" spans="1:21" x14ac:dyDescent="0.3">
      <c r="A494" s="75"/>
      <c r="B494" s="76" t="s">
        <v>1933</v>
      </c>
      <c r="C494" s="77" t="s">
        <v>1832</v>
      </c>
      <c r="D494" s="78" t="s">
        <v>970</v>
      </c>
      <c r="E494" s="78" t="s">
        <v>971</v>
      </c>
      <c r="F494" s="79" t="s">
        <v>1934</v>
      </c>
      <c r="G494" s="80" t="s">
        <v>824</v>
      </c>
      <c r="H494" s="81" t="s">
        <v>973</v>
      </c>
      <c r="I494" s="81">
        <v>18</v>
      </c>
      <c r="J494" s="82">
        <v>6</v>
      </c>
      <c r="K494" s="167">
        <v>5.66</v>
      </c>
      <c r="L494" s="83">
        <v>10167</v>
      </c>
      <c r="M494" s="84" t="s">
        <v>975</v>
      </c>
      <c r="N494" s="85" t="s">
        <v>976</v>
      </c>
      <c r="O494" s="86">
        <v>8719497266685</v>
      </c>
      <c r="P494" s="86" t="s">
        <v>1833</v>
      </c>
      <c r="Q494" s="87"/>
      <c r="R494" s="88">
        <f t="shared" si="15"/>
        <v>0</v>
      </c>
      <c r="S494" s="89" t="str">
        <f t="shared" si="14"/>
        <v>-</v>
      </c>
      <c r="T494" s="90" t="str">
        <f>IF($K$16=1,"",IF(AND(Таблица233[[#This Row],[Заказ (упаковок)
↓]]=0,$K$16*Таблица233[[#This Row],[Уп. в коробке]]&lt;5),0,ROUNDDOWN($K$16*Таблица233[[#This Row],[Уп. в коробке]],0)))</f>
        <v/>
      </c>
      <c r="U494" s="91" t="str">
        <f>IF(MOD(Таблица233[[#This Row],[Заказ (упаковок)
↓]],Таблица233[[#This Row],[Кратность заказа, упаковок]])&gt;0,"ошибка - неверное количество в заказе","")</f>
        <v/>
      </c>
    </row>
    <row r="495" spans="1:21" x14ac:dyDescent="0.3">
      <c r="A495" s="75"/>
      <c r="B495" s="76" t="s">
        <v>1935</v>
      </c>
      <c r="C495" s="77" t="s">
        <v>1832</v>
      </c>
      <c r="D495" s="78" t="s">
        <v>970</v>
      </c>
      <c r="E495" s="78" t="s">
        <v>971</v>
      </c>
      <c r="F495" s="79" t="s">
        <v>1936</v>
      </c>
      <c r="G495" s="80" t="s">
        <v>824</v>
      </c>
      <c r="H495" s="81" t="s">
        <v>973</v>
      </c>
      <c r="I495" s="81">
        <v>18</v>
      </c>
      <c r="J495" s="82">
        <v>6</v>
      </c>
      <c r="K495" s="167">
        <v>5.81</v>
      </c>
      <c r="L495" s="83">
        <v>10170</v>
      </c>
      <c r="M495" s="84" t="s">
        <v>975</v>
      </c>
      <c r="N495" s="85" t="s">
        <v>976</v>
      </c>
      <c r="O495" s="86">
        <v>8719075292747</v>
      </c>
      <c r="P495" s="86" t="s">
        <v>1833</v>
      </c>
      <c r="Q495" s="87"/>
      <c r="R495" s="88">
        <f t="shared" si="15"/>
        <v>0</v>
      </c>
      <c r="S495" s="89" t="str">
        <f t="shared" si="14"/>
        <v>-</v>
      </c>
      <c r="T495" s="90" t="str">
        <f>IF($K$16=1,"",IF(AND(Таблица233[[#This Row],[Заказ (упаковок)
↓]]=0,$K$16*Таблица233[[#This Row],[Уп. в коробке]]&lt;5),0,ROUNDDOWN($K$16*Таблица233[[#This Row],[Уп. в коробке]],0)))</f>
        <v/>
      </c>
      <c r="U495" s="91" t="str">
        <f>IF(MOD(Таблица233[[#This Row],[Заказ (упаковок)
↓]],Таблица233[[#This Row],[Кратность заказа, упаковок]])&gt;0,"ошибка - неверное количество в заказе","")</f>
        <v/>
      </c>
    </row>
    <row r="496" spans="1:21" x14ac:dyDescent="0.3">
      <c r="A496" s="75"/>
      <c r="B496" s="76" t="s">
        <v>1937</v>
      </c>
      <c r="C496" s="77" t="s">
        <v>1832</v>
      </c>
      <c r="D496" s="78" t="s">
        <v>970</v>
      </c>
      <c r="E496" s="78" t="s">
        <v>1120</v>
      </c>
      <c r="F496" s="79" t="s">
        <v>1190</v>
      </c>
      <c r="G496" s="80" t="s">
        <v>824</v>
      </c>
      <c r="H496" s="81" t="s">
        <v>973</v>
      </c>
      <c r="I496" s="81">
        <v>18</v>
      </c>
      <c r="J496" s="82">
        <v>6</v>
      </c>
      <c r="K496" s="167">
        <v>5.66</v>
      </c>
      <c r="L496" s="83">
        <v>10175</v>
      </c>
      <c r="M496" s="84" t="s">
        <v>975</v>
      </c>
      <c r="N496" s="85" t="s">
        <v>1122</v>
      </c>
      <c r="O496" s="86" t="s">
        <v>1938</v>
      </c>
      <c r="P496" s="86" t="s">
        <v>1833</v>
      </c>
      <c r="Q496" s="87"/>
      <c r="R496" s="88">
        <f t="shared" si="15"/>
        <v>0</v>
      </c>
      <c r="S496" s="89" t="str">
        <f t="shared" si="14"/>
        <v>-</v>
      </c>
      <c r="T496" s="90" t="str">
        <f>IF($K$16=1,"",IF(AND(Таблица233[[#This Row],[Заказ (упаковок)
↓]]=0,$K$16*Таблица233[[#This Row],[Уп. в коробке]]&lt;5),0,ROUNDDOWN($K$16*Таблица233[[#This Row],[Уп. в коробке]],0)))</f>
        <v/>
      </c>
      <c r="U496" s="91" t="str">
        <f>IF(MOD(Таблица233[[#This Row],[Заказ (упаковок)
↓]],Таблица233[[#This Row],[Кратность заказа, упаковок]])&gt;0,"ошибка - неверное количество в заказе","")</f>
        <v/>
      </c>
    </row>
    <row r="497" spans="1:21" x14ac:dyDescent="0.3">
      <c r="A497" s="75"/>
      <c r="B497" s="76" t="s">
        <v>1939</v>
      </c>
      <c r="C497" s="77" t="s">
        <v>1832</v>
      </c>
      <c r="D497" s="78" t="s">
        <v>970</v>
      </c>
      <c r="E497" s="78" t="s">
        <v>971</v>
      </c>
      <c r="F497" s="79" t="s">
        <v>1940</v>
      </c>
      <c r="G497" s="80" t="s">
        <v>824</v>
      </c>
      <c r="H497" s="81" t="s">
        <v>1047</v>
      </c>
      <c r="I497" s="81">
        <v>18</v>
      </c>
      <c r="J497" s="82">
        <v>6</v>
      </c>
      <c r="K497" s="167">
        <v>5.5</v>
      </c>
      <c r="L497" s="83">
        <v>10177</v>
      </c>
      <c r="M497" s="84" t="s">
        <v>975</v>
      </c>
      <c r="N497" s="85" t="s">
        <v>976</v>
      </c>
      <c r="O497" s="86">
        <v>8719497266692</v>
      </c>
      <c r="P497" s="86" t="s">
        <v>1833</v>
      </c>
      <c r="Q497" s="87"/>
      <c r="R497" s="88">
        <f t="shared" si="15"/>
        <v>0</v>
      </c>
      <c r="S497" s="89" t="str">
        <f t="shared" si="14"/>
        <v>-</v>
      </c>
      <c r="T497" s="90" t="str">
        <f>IF($K$16=1,"",IF(AND(Таблица233[[#This Row],[Заказ (упаковок)
↓]]=0,$K$16*Таблица233[[#This Row],[Уп. в коробке]]&lt;5),0,ROUNDDOWN($K$16*Таблица233[[#This Row],[Уп. в коробке]],0)))</f>
        <v/>
      </c>
      <c r="U497" s="91" t="str">
        <f>IF(MOD(Таблица233[[#This Row],[Заказ (упаковок)
↓]],Таблица233[[#This Row],[Кратность заказа, упаковок]])&gt;0,"ошибка - неверное количество в заказе","")</f>
        <v/>
      </c>
    </row>
    <row r="498" spans="1:21" x14ac:dyDescent="0.3">
      <c r="A498" s="75"/>
      <c r="B498" s="76" t="s">
        <v>1941</v>
      </c>
      <c r="C498" s="77" t="s">
        <v>1832</v>
      </c>
      <c r="D498" s="78" t="s">
        <v>970</v>
      </c>
      <c r="E498" s="78" t="s">
        <v>1045</v>
      </c>
      <c r="F498" s="79" t="s">
        <v>1073</v>
      </c>
      <c r="G498" s="80" t="s">
        <v>824</v>
      </c>
      <c r="H498" s="81" t="s">
        <v>973</v>
      </c>
      <c r="I498" s="81">
        <v>18</v>
      </c>
      <c r="J498" s="82">
        <v>6</v>
      </c>
      <c r="K498" s="167">
        <v>5.66</v>
      </c>
      <c r="L498" s="83">
        <v>10180</v>
      </c>
      <c r="M498" s="84" t="s">
        <v>975</v>
      </c>
      <c r="N498" s="85" t="s">
        <v>1049</v>
      </c>
      <c r="O498" s="86">
        <v>8719075292730</v>
      </c>
      <c r="P498" s="86" t="s">
        <v>1833</v>
      </c>
      <c r="Q498" s="87"/>
      <c r="R498" s="88">
        <f t="shared" si="15"/>
        <v>0</v>
      </c>
      <c r="S498" s="89" t="str">
        <f t="shared" si="14"/>
        <v>-</v>
      </c>
      <c r="T498" s="90" t="str">
        <f>IF($K$16=1,"",IF(AND(Таблица233[[#This Row],[Заказ (упаковок)
↓]]=0,$K$16*Таблица233[[#This Row],[Уп. в коробке]]&lt;5),0,ROUNDDOWN($K$16*Таблица233[[#This Row],[Уп. в коробке]],0)))</f>
        <v/>
      </c>
      <c r="U498" s="91" t="str">
        <f>IF(MOD(Таблица233[[#This Row],[Заказ (упаковок)
↓]],Таблица233[[#This Row],[Кратность заказа, упаковок]])&gt;0,"ошибка - неверное количество в заказе","")</f>
        <v/>
      </c>
    </row>
    <row r="499" spans="1:21" x14ac:dyDescent="0.3">
      <c r="A499" s="75"/>
      <c r="B499" s="76" t="s">
        <v>1942</v>
      </c>
      <c r="C499" s="77" t="s">
        <v>1832</v>
      </c>
      <c r="D499" s="78" t="s">
        <v>970</v>
      </c>
      <c r="E499" s="78" t="s">
        <v>1151</v>
      </c>
      <c r="F499" s="79" t="s">
        <v>1215</v>
      </c>
      <c r="G499" s="80" t="s">
        <v>1297</v>
      </c>
      <c r="H499" s="81" t="s">
        <v>1047</v>
      </c>
      <c r="I499" s="81">
        <v>18</v>
      </c>
      <c r="J499" s="82">
        <v>6</v>
      </c>
      <c r="K499" s="167">
        <v>5.66</v>
      </c>
      <c r="L499" s="83">
        <v>10185</v>
      </c>
      <c r="M499" s="84" t="s">
        <v>975</v>
      </c>
      <c r="N499" s="85" t="s">
        <v>1154</v>
      </c>
      <c r="O499" s="86" t="s">
        <v>1943</v>
      </c>
      <c r="P499" s="86" t="s">
        <v>1833</v>
      </c>
      <c r="Q499" s="87"/>
      <c r="R499" s="88">
        <f t="shared" si="15"/>
        <v>0</v>
      </c>
      <c r="S499" s="89" t="str">
        <f t="shared" si="14"/>
        <v>-</v>
      </c>
      <c r="T499" s="90" t="str">
        <f>IF($K$16=1,"",IF(AND(Таблица233[[#This Row],[Заказ (упаковок)
↓]]=0,$K$16*Таблица233[[#This Row],[Уп. в коробке]]&lt;5),0,ROUNDDOWN($K$16*Таблица233[[#This Row],[Уп. в коробке]],0)))</f>
        <v/>
      </c>
      <c r="U499" s="91" t="str">
        <f>IF(MOD(Таблица233[[#This Row],[Заказ (упаковок)
↓]],Таблица233[[#This Row],[Кратность заказа, упаковок]])&gt;0,"ошибка - неверное количество в заказе","")</f>
        <v/>
      </c>
    </row>
    <row r="500" spans="1:21" x14ac:dyDescent="0.3">
      <c r="A500" s="75"/>
      <c r="B500" s="76" t="s">
        <v>1944</v>
      </c>
      <c r="C500" s="77" t="s">
        <v>1832</v>
      </c>
      <c r="D500" s="78" t="s">
        <v>970</v>
      </c>
      <c r="E500" s="78" t="s">
        <v>1144</v>
      </c>
      <c r="F500" s="79" t="s">
        <v>1223</v>
      </c>
      <c r="G500" s="80" t="s">
        <v>1297</v>
      </c>
      <c r="H500" s="81" t="s">
        <v>1047</v>
      </c>
      <c r="I500" s="81">
        <v>18</v>
      </c>
      <c r="J500" s="82">
        <v>6</v>
      </c>
      <c r="K500" s="167">
        <v>6.5</v>
      </c>
      <c r="L500" s="83">
        <v>10190</v>
      </c>
      <c r="M500" s="84" t="s">
        <v>975</v>
      </c>
      <c r="N500" s="85" t="s">
        <v>1148</v>
      </c>
      <c r="O500" s="86">
        <v>8719075292617</v>
      </c>
      <c r="P500" s="86" t="s">
        <v>1833</v>
      </c>
      <c r="Q500" s="87"/>
      <c r="R500" s="88">
        <f t="shared" si="15"/>
        <v>0</v>
      </c>
      <c r="S500" s="89" t="str">
        <f t="shared" si="14"/>
        <v>-</v>
      </c>
      <c r="T500" s="90" t="str">
        <f>IF($K$16=1,"",IF(AND(Таблица233[[#This Row],[Заказ (упаковок)
↓]]=0,$K$16*Таблица233[[#This Row],[Уп. в коробке]]&lt;5),0,ROUNDDOWN($K$16*Таблица233[[#This Row],[Уп. в коробке]],0)))</f>
        <v/>
      </c>
      <c r="U500" s="91" t="str">
        <f>IF(MOD(Таблица233[[#This Row],[Заказ (упаковок)
↓]],Таблица233[[#This Row],[Кратность заказа, упаковок]])&gt;0,"ошибка - неверное количество в заказе","")</f>
        <v/>
      </c>
    </row>
    <row r="501" spans="1:21" x14ac:dyDescent="0.3">
      <c r="A501" s="75"/>
      <c r="B501" s="76" t="s">
        <v>1945</v>
      </c>
      <c r="C501" s="77" t="s">
        <v>1832</v>
      </c>
      <c r="D501" s="78" t="s">
        <v>970</v>
      </c>
      <c r="E501" s="78" t="s">
        <v>991</v>
      </c>
      <c r="F501" s="79" t="s">
        <v>1946</v>
      </c>
      <c r="G501" s="80" t="s">
        <v>824</v>
      </c>
      <c r="H501" s="81" t="s">
        <v>973</v>
      </c>
      <c r="I501" s="81">
        <v>18</v>
      </c>
      <c r="J501" s="82">
        <v>6</v>
      </c>
      <c r="K501" s="167">
        <v>5.66</v>
      </c>
      <c r="L501" s="83">
        <v>10195</v>
      </c>
      <c r="M501" s="84" t="s">
        <v>975</v>
      </c>
      <c r="N501" s="85" t="s">
        <v>994</v>
      </c>
      <c r="O501" s="86" t="s">
        <v>1947</v>
      </c>
      <c r="P501" s="86" t="s">
        <v>1833</v>
      </c>
      <c r="Q501" s="87"/>
      <c r="R501" s="88">
        <f t="shared" si="15"/>
        <v>0</v>
      </c>
      <c r="S501" s="89" t="str">
        <f t="shared" si="14"/>
        <v>-</v>
      </c>
      <c r="T501" s="90" t="str">
        <f>IF($K$16=1,"",IF(AND(Таблица233[[#This Row],[Заказ (упаковок)
↓]]=0,$K$16*Таблица233[[#This Row],[Уп. в коробке]]&lt;5),0,ROUNDDOWN($K$16*Таблица233[[#This Row],[Уп. в коробке]],0)))</f>
        <v/>
      </c>
      <c r="U501" s="91" t="str">
        <f>IF(MOD(Таблица233[[#This Row],[Заказ (упаковок)
↓]],Таблица233[[#This Row],[Кратность заказа, упаковок]])&gt;0,"ошибка - неверное количество в заказе","")</f>
        <v/>
      </c>
    </row>
    <row r="502" spans="1:21" x14ac:dyDescent="0.3">
      <c r="A502" s="75"/>
      <c r="B502" s="76" t="s">
        <v>1948</v>
      </c>
      <c r="C502" s="77" t="s">
        <v>1832</v>
      </c>
      <c r="D502" s="78" t="s">
        <v>970</v>
      </c>
      <c r="E502" s="78" t="s">
        <v>991</v>
      </c>
      <c r="F502" s="79" t="s">
        <v>997</v>
      </c>
      <c r="G502" s="80" t="s">
        <v>1903</v>
      </c>
      <c r="H502" s="81" t="s">
        <v>973</v>
      </c>
      <c r="I502" s="81">
        <v>18</v>
      </c>
      <c r="J502" s="82">
        <v>6</v>
      </c>
      <c r="K502" s="167">
        <v>6.17</v>
      </c>
      <c r="L502" s="83">
        <v>10152</v>
      </c>
      <c r="M502" s="84" t="s">
        <v>975</v>
      </c>
      <c r="N502" s="85" t="s">
        <v>994</v>
      </c>
      <c r="O502" s="86" t="s">
        <v>1949</v>
      </c>
      <c r="P502" s="86" t="s">
        <v>1833</v>
      </c>
      <c r="Q502" s="87"/>
      <c r="R502" s="88">
        <f t="shared" si="15"/>
        <v>0</v>
      </c>
      <c r="S502" s="89" t="str">
        <f t="shared" si="14"/>
        <v>-</v>
      </c>
      <c r="T502" s="90" t="str">
        <f>IF($K$16=1,"",IF(AND(Таблица233[[#This Row],[Заказ (упаковок)
↓]]=0,$K$16*Таблица233[[#This Row],[Уп. в коробке]]&lt;5),0,ROUNDDOWN($K$16*Таблица233[[#This Row],[Уп. в коробке]],0)))</f>
        <v/>
      </c>
      <c r="U502" s="91" t="str">
        <f>IF(MOD(Таблица233[[#This Row],[Заказ (упаковок)
↓]],Таблица233[[#This Row],[Кратность заказа, упаковок]])&gt;0,"ошибка - неверное количество в заказе","")</f>
        <v/>
      </c>
    </row>
    <row r="503" spans="1:21" x14ac:dyDescent="0.3">
      <c r="A503" s="75"/>
      <c r="B503" s="76" t="s">
        <v>1950</v>
      </c>
      <c r="C503" s="77" t="s">
        <v>1832</v>
      </c>
      <c r="D503" s="78" t="s">
        <v>1951</v>
      </c>
      <c r="E503" s="78"/>
      <c r="F503" s="79" t="s">
        <v>1952</v>
      </c>
      <c r="G503" s="80" t="s">
        <v>824</v>
      </c>
      <c r="H503" s="81" t="s">
        <v>973</v>
      </c>
      <c r="I503" s="81">
        <v>18</v>
      </c>
      <c r="J503" s="82">
        <v>6</v>
      </c>
      <c r="K503" s="167">
        <v>5.39</v>
      </c>
      <c r="L503" s="83">
        <v>10197</v>
      </c>
      <c r="M503" s="84" t="s">
        <v>84</v>
      </c>
      <c r="N503" s="85"/>
      <c r="O503" s="86">
        <v>8719497266708</v>
      </c>
      <c r="P503" s="86" t="s">
        <v>1833</v>
      </c>
      <c r="Q503" s="87"/>
      <c r="R503" s="88">
        <f t="shared" si="15"/>
        <v>0</v>
      </c>
      <c r="S503" s="89" t="str">
        <f t="shared" si="14"/>
        <v>-</v>
      </c>
      <c r="T503" s="90" t="str">
        <f>IF($K$16=1,"",IF(AND(Таблица233[[#This Row],[Заказ (упаковок)
↓]]=0,$K$16*Таблица233[[#This Row],[Уп. в коробке]]&lt;5),0,ROUNDDOWN($K$16*Таблица233[[#This Row],[Уп. в коробке]],0)))</f>
        <v/>
      </c>
      <c r="U503" s="91" t="str">
        <f>IF(MOD(Таблица233[[#This Row],[Заказ (упаковок)
↓]],Таблица233[[#This Row],[Кратность заказа, упаковок]])&gt;0,"ошибка - неверное количество в заказе","")</f>
        <v/>
      </c>
    </row>
    <row r="504" spans="1:21" x14ac:dyDescent="0.3">
      <c r="A504" s="75"/>
      <c r="B504" s="76" t="s">
        <v>1953</v>
      </c>
      <c r="C504" s="77" t="s">
        <v>1832</v>
      </c>
      <c r="D504" s="78" t="s">
        <v>970</v>
      </c>
      <c r="E504" s="78" t="s">
        <v>991</v>
      </c>
      <c r="F504" s="79" t="s">
        <v>84</v>
      </c>
      <c r="G504" s="80" t="s">
        <v>1297</v>
      </c>
      <c r="H504" s="81" t="s">
        <v>973</v>
      </c>
      <c r="I504" s="81">
        <v>18</v>
      </c>
      <c r="J504" s="82">
        <v>6</v>
      </c>
      <c r="K504" s="167">
        <v>5.66</v>
      </c>
      <c r="L504" s="83">
        <v>10200</v>
      </c>
      <c r="M504" s="84" t="s">
        <v>975</v>
      </c>
      <c r="N504" s="85" t="s">
        <v>994</v>
      </c>
      <c r="O504" s="86" t="s">
        <v>1954</v>
      </c>
      <c r="P504" s="86" t="s">
        <v>1833</v>
      </c>
      <c r="Q504" s="87"/>
      <c r="R504" s="88">
        <f t="shared" si="15"/>
        <v>0</v>
      </c>
      <c r="S504" s="89" t="str">
        <f t="shared" si="14"/>
        <v>-</v>
      </c>
      <c r="T504" s="90" t="str">
        <f>IF($K$16=1,"",IF(AND(Таблица233[[#This Row],[Заказ (упаковок)
↓]]=0,$K$16*Таблица233[[#This Row],[Уп. в коробке]]&lt;5),0,ROUNDDOWN($K$16*Таблица233[[#This Row],[Уп. в коробке]],0)))</f>
        <v/>
      </c>
      <c r="U504" s="91" t="str">
        <f>IF(MOD(Таблица233[[#This Row],[Заказ (упаковок)
↓]],Таблица233[[#This Row],[Кратность заказа, упаковок]])&gt;0,"ошибка - неверное количество в заказе","")</f>
        <v/>
      </c>
    </row>
    <row r="505" spans="1:21" x14ac:dyDescent="0.3">
      <c r="A505" s="75"/>
      <c r="B505" s="76" t="s">
        <v>1955</v>
      </c>
      <c r="C505" s="77" t="s">
        <v>1832</v>
      </c>
      <c r="D505" s="78" t="s">
        <v>970</v>
      </c>
      <c r="E505" s="78" t="s">
        <v>991</v>
      </c>
      <c r="F505" s="79" t="s">
        <v>1956</v>
      </c>
      <c r="G505" s="80" t="s">
        <v>1903</v>
      </c>
      <c r="H505" s="81" t="s">
        <v>973</v>
      </c>
      <c r="I505" s="81">
        <v>18</v>
      </c>
      <c r="J505" s="82">
        <v>6</v>
      </c>
      <c r="K505" s="167">
        <v>6.17</v>
      </c>
      <c r="L505" s="83">
        <v>10202</v>
      </c>
      <c r="M505" s="84" t="s">
        <v>975</v>
      </c>
      <c r="N505" s="85" t="s">
        <v>994</v>
      </c>
      <c r="O505" s="86">
        <v>8719497262496</v>
      </c>
      <c r="P505" s="86" t="s">
        <v>1833</v>
      </c>
      <c r="Q505" s="87"/>
      <c r="R505" s="88">
        <f t="shared" si="15"/>
        <v>0</v>
      </c>
      <c r="S505" s="89" t="str">
        <f t="shared" si="14"/>
        <v>-</v>
      </c>
      <c r="T505" s="90" t="str">
        <f>IF($K$16=1,"",IF(AND(Таблица233[[#This Row],[Заказ (упаковок)
↓]]=0,$K$16*Таблица233[[#This Row],[Уп. в коробке]]&lt;5),0,ROUNDDOWN($K$16*Таблица233[[#This Row],[Уп. в коробке]],0)))</f>
        <v/>
      </c>
      <c r="U505" s="91" t="str">
        <f>IF(MOD(Таблица233[[#This Row],[Заказ (упаковок)
↓]],Таблица233[[#This Row],[Кратность заказа, упаковок]])&gt;0,"ошибка - неверное количество в заказе","")</f>
        <v/>
      </c>
    </row>
    <row r="506" spans="1:21" x14ac:dyDescent="0.3">
      <c r="A506" s="75"/>
      <c r="B506" s="76" t="s">
        <v>1957</v>
      </c>
      <c r="C506" s="77" t="s">
        <v>1832</v>
      </c>
      <c r="D506" s="78" t="s">
        <v>970</v>
      </c>
      <c r="E506" s="78" t="s">
        <v>1045</v>
      </c>
      <c r="F506" s="79" t="s">
        <v>84</v>
      </c>
      <c r="G506" s="80" t="s">
        <v>824</v>
      </c>
      <c r="H506" s="81" t="s">
        <v>973</v>
      </c>
      <c r="I506" s="81">
        <v>18</v>
      </c>
      <c r="J506" s="82">
        <v>6</v>
      </c>
      <c r="K506" s="167">
        <v>5.5</v>
      </c>
      <c r="L506" s="83">
        <v>10205</v>
      </c>
      <c r="M506" s="84" t="s">
        <v>975</v>
      </c>
      <c r="N506" s="85" t="s">
        <v>1049</v>
      </c>
      <c r="O506" s="86" t="s">
        <v>1958</v>
      </c>
      <c r="P506" s="86" t="s">
        <v>1833</v>
      </c>
      <c r="Q506" s="87"/>
      <c r="R506" s="88">
        <f t="shared" si="15"/>
        <v>0</v>
      </c>
      <c r="S506" s="89" t="str">
        <f t="shared" si="14"/>
        <v>-</v>
      </c>
      <c r="T506" s="90" t="str">
        <f>IF($K$16=1,"",IF(AND(Таблица233[[#This Row],[Заказ (упаковок)
↓]]=0,$K$16*Таблица233[[#This Row],[Уп. в коробке]]&lt;5),0,ROUNDDOWN($K$16*Таблица233[[#This Row],[Уп. в коробке]],0)))</f>
        <v/>
      </c>
      <c r="U506" s="91" t="str">
        <f>IF(MOD(Таблица233[[#This Row],[Заказ (упаковок)
↓]],Таблица233[[#This Row],[Кратность заказа, упаковок]])&gt;0,"ошибка - неверное количество в заказе","")</f>
        <v/>
      </c>
    </row>
    <row r="507" spans="1:21" x14ac:dyDescent="0.3">
      <c r="A507" s="75"/>
      <c r="B507" s="76" t="s">
        <v>1959</v>
      </c>
      <c r="C507" s="77" t="s">
        <v>1832</v>
      </c>
      <c r="D507" s="78" t="s">
        <v>970</v>
      </c>
      <c r="E507" s="78" t="s">
        <v>1227</v>
      </c>
      <c r="F507" s="79" t="s">
        <v>84</v>
      </c>
      <c r="G507" s="80" t="s">
        <v>1297</v>
      </c>
      <c r="H507" s="81" t="s">
        <v>1047</v>
      </c>
      <c r="I507" s="81">
        <v>18</v>
      </c>
      <c r="J507" s="82">
        <v>6</v>
      </c>
      <c r="K507" s="167">
        <v>5.66</v>
      </c>
      <c r="L507" s="83">
        <v>10210</v>
      </c>
      <c r="M507" s="84" t="s">
        <v>975</v>
      </c>
      <c r="N507" s="85" t="s">
        <v>1229</v>
      </c>
      <c r="O507" s="86">
        <v>8718036503861</v>
      </c>
      <c r="P507" s="86" t="s">
        <v>1833</v>
      </c>
      <c r="Q507" s="87"/>
      <c r="R507" s="88">
        <f t="shared" si="15"/>
        <v>0</v>
      </c>
      <c r="S507" s="89" t="str">
        <f t="shared" si="14"/>
        <v>-</v>
      </c>
      <c r="T507" s="90" t="str">
        <f>IF($K$16=1,"",IF(AND(Таблица233[[#This Row],[Заказ (упаковок)
↓]]=0,$K$16*Таблица233[[#This Row],[Уп. в коробке]]&lt;5),0,ROUNDDOWN($K$16*Таблица233[[#This Row],[Уп. в коробке]],0)))</f>
        <v/>
      </c>
      <c r="U507" s="91" t="str">
        <f>IF(MOD(Таблица233[[#This Row],[Заказ (упаковок)
↓]],Таблица233[[#This Row],[Кратность заказа, упаковок]])&gt;0,"ошибка - неверное количество в заказе","")</f>
        <v/>
      </c>
    </row>
    <row r="508" spans="1:21" x14ac:dyDescent="0.3">
      <c r="A508" s="75"/>
      <c r="B508" s="76" t="s">
        <v>1960</v>
      </c>
      <c r="C508" s="77" t="s">
        <v>1832</v>
      </c>
      <c r="D508" s="78" t="s">
        <v>1951</v>
      </c>
      <c r="E508" s="78"/>
      <c r="F508" s="79" t="s">
        <v>1961</v>
      </c>
      <c r="G508" s="80" t="s">
        <v>824</v>
      </c>
      <c r="H508" s="81" t="s">
        <v>973</v>
      </c>
      <c r="I508" s="81">
        <v>18</v>
      </c>
      <c r="J508" s="82">
        <v>6</v>
      </c>
      <c r="K508" s="167">
        <v>5.39</v>
      </c>
      <c r="L508" s="83">
        <v>10213</v>
      </c>
      <c r="M508" s="84" t="s">
        <v>84</v>
      </c>
      <c r="N508" s="85"/>
      <c r="O508" s="86">
        <v>8719474818753</v>
      </c>
      <c r="P508" s="86" t="s">
        <v>1833</v>
      </c>
      <c r="Q508" s="87"/>
      <c r="R508" s="88">
        <f t="shared" si="15"/>
        <v>0</v>
      </c>
      <c r="S508" s="89" t="str">
        <f t="shared" si="14"/>
        <v>-</v>
      </c>
      <c r="T508" s="90" t="str">
        <f>IF($K$16=1,"",IF(AND(Таблица233[[#This Row],[Заказ (упаковок)
↓]]=0,$K$16*Таблица233[[#This Row],[Уп. в коробке]]&lt;5),0,ROUNDDOWN($K$16*Таблица233[[#This Row],[Уп. в коробке]],0)))</f>
        <v/>
      </c>
      <c r="U508" s="91" t="str">
        <f>IF(MOD(Таблица233[[#This Row],[Заказ (упаковок)
↓]],Таблица233[[#This Row],[Кратность заказа, упаковок]])&gt;0,"ошибка - неверное количество в заказе","")</f>
        <v/>
      </c>
    </row>
    <row r="509" spans="1:21" x14ac:dyDescent="0.3">
      <c r="A509" s="75"/>
      <c r="B509" s="76" t="s">
        <v>1962</v>
      </c>
      <c r="C509" s="77" t="s">
        <v>1832</v>
      </c>
      <c r="D509" s="78" t="s">
        <v>1795</v>
      </c>
      <c r="E509" s="78" t="s">
        <v>1796</v>
      </c>
      <c r="F509" s="79"/>
      <c r="G509" s="80" t="s">
        <v>1836</v>
      </c>
      <c r="H509" s="81" t="s">
        <v>796</v>
      </c>
      <c r="I509" s="81">
        <v>18</v>
      </c>
      <c r="J509" s="82">
        <v>6</v>
      </c>
      <c r="K509" s="167">
        <v>5.66</v>
      </c>
      <c r="L509" s="83">
        <v>10217</v>
      </c>
      <c r="M509" s="84" t="s">
        <v>1798</v>
      </c>
      <c r="N509" s="85" t="s">
        <v>1799</v>
      </c>
      <c r="O509" s="86">
        <v>8719497262526</v>
      </c>
      <c r="P509" s="86" t="s">
        <v>1833</v>
      </c>
      <c r="Q509" s="87"/>
      <c r="R509" s="88">
        <f t="shared" si="15"/>
        <v>0</v>
      </c>
      <c r="S509" s="89" t="str">
        <f t="shared" si="14"/>
        <v>-</v>
      </c>
      <c r="T509" s="90" t="str">
        <f>IF($K$16=1,"",IF(AND(Таблица233[[#This Row],[Заказ (упаковок)
↓]]=0,$K$16*Таблица233[[#This Row],[Уп. в коробке]]&lt;5),0,ROUNDDOWN($K$16*Таблица233[[#This Row],[Уп. в коробке]],0)))</f>
        <v/>
      </c>
      <c r="U509" s="91" t="str">
        <f>IF(MOD(Таблица233[[#This Row],[Заказ (упаковок)
↓]],Таблица233[[#This Row],[Кратность заказа, упаковок]])&gt;0,"ошибка - неверное количество в заказе","")</f>
        <v/>
      </c>
    </row>
    <row r="510" spans="1:21" x14ac:dyDescent="0.3">
      <c r="A510" s="75"/>
      <c r="B510" s="76" t="s">
        <v>1963</v>
      </c>
      <c r="C510" s="77" t="s">
        <v>1832</v>
      </c>
      <c r="D510" s="78" t="s">
        <v>53</v>
      </c>
      <c r="E510" s="78" t="s">
        <v>652</v>
      </c>
      <c r="F510" s="79" t="s">
        <v>673</v>
      </c>
      <c r="G510" s="80" t="s">
        <v>1297</v>
      </c>
      <c r="H510" s="81" t="s">
        <v>57</v>
      </c>
      <c r="I510" s="81">
        <v>18</v>
      </c>
      <c r="J510" s="82">
        <v>6</v>
      </c>
      <c r="K510" s="167">
        <v>6.29</v>
      </c>
      <c r="L510" s="83">
        <v>10220</v>
      </c>
      <c r="M510" s="84" t="s">
        <v>58</v>
      </c>
      <c r="N510" s="85" t="s">
        <v>654</v>
      </c>
      <c r="O510" s="86">
        <v>8719075292556</v>
      </c>
      <c r="P510" s="86" t="s">
        <v>1833</v>
      </c>
      <c r="Q510" s="87"/>
      <c r="R510" s="88">
        <f t="shared" si="15"/>
        <v>0</v>
      </c>
      <c r="S510" s="89" t="str">
        <f t="shared" si="14"/>
        <v>-</v>
      </c>
      <c r="T510" s="90" t="str">
        <f>IF($K$16=1,"",IF(AND(Таблица233[[#This Row],[Заказ (упаковок)
↓]]=0,$K$16*Таблица233[[#This Row],[Уп. в коробке]]&lt;5),0,ROUNDDOWN($K$16*Таблица233[[#This Row],[Уп. в коробке]],0)))</f>
        <v/>
      </c>
      <c r="U510" s="91" t="str">
        <f>IF(MOD(Таблица233[[#This Row],[Заказ (упаковок)
↓]],Таблица233[[#This Row],[Кратность заказа, упаковок]])&gt;0,"ошибка - неверное количество в заказе","")</f>
        <v/>
      </c>
    </row>
    <row r="511" spans="1:21" x14ac:dyDescent="0.3">
      <c r="A511" s="75"/>
      <c r="B511" s="76" t="s">
        <v>1964</v>
      </c>
      <c r="C511" s="77" t="s">
        <v>1832</v>
      </c>
      <c r="D511" s="78" t="s">
        <v>53</v>
      </c>
      <c r="E511" s="78" t="s">
        <v>87</v>
      </c>
      <c r="F511" s="79" t="s">
        <v>98</v>
      </c>
      <c r="G511" s="80" t="s">
        <v>1297</v>
      </c>
      <c r="H511" s="81" t="s">
        <v>57</v>
      </c>
      <c r="I511" s="81">
        <v>18</v>
      </c>
      <c r="J511" s="82">
        <v>6</v>
      </c>
      <c r="K511" s="167">
        <v>6.5</v>
      </c>
      <c r="L511" s="83">
        <v>10225</v>
      </c>
      <c r="M511" s="84" t="s">
        <v>58</v>
      </c>
      <c r="N511" s="85" t="s">
        <v>89</v>
      </c>
      <c r="O511" s="86">
        <v>8719075292655</v>
      </c>
      <c r="P511" s="86" t="s">
        <v>1833</v>
      </c>
      <c r="Q511" s="87"/>
      <c r="R511" s="88">
        <f t="shared" si="15"/>
        <v>0</v>
      </c>
      <c r="S511" s="89" t="str">
        <f t="shared" si="14"/>
        <v>-</v>
      </c>
      <c r="T511" s="90" t="str">
        <f>IF($K$16=1,"",IF(AND(Таблица233[[#This Row],[Заказ (упаковок)
↓]]=0,$K$16*Таблица233[[#This Row],[Уп. в коробке]]&lt;5),0,ROUNDDOWN($K$16*Таблица233[[#This Row],[Уп. в коробке]],0)))</f>
        <v/>
      </c>
      <c r="U511" s="91" t="str">
        <f>IF(MOD(Таблица233[[#This Row],[Заказ (упаковок)
↓]],Таблица233[[#This Row],[Кратность заказа, упаковок]])&gt;0,"ошибка - неверное количество в заказе","")</f>
        <v/>
      </c>
    </row>
    <row r="512" spans="1:21" x14ac:dyDescent="0.3">
      <c r="A512" s="75"/>
      <c r="B512" s="76" t="s">
        <v>1965</v>
      </c>
      <c r="C512" s="77" t="s">
        <v>1832</v>
      </c>
      <c r="D512" s="78" t="s">
        <v>53</v>
      </c>
      <c r="E512" s="78" t="s">
        <v>391</v>
      </c>
      <c r="F512" s="79" t="s">
        <v>1966</v>
      </c>
      <c r="G512" s="80" t="s">
        <v>1297</v>
      </c>
      <c r="H512" s="81" t="s">
        <v>57</v>
      </c>
      <c r="I512" s="81">
        <v>18</v>
      </c>
      <c r="J512" s="82">
        <v>6</v>
      </c>
      <c r="K512" s="167">
        <v>5.66</v>
      </c>
      <c r="L512" s="83">
        <v>10230</v>
      </c>
      <c r="M512" s="84" t="s">
        <v>58</v>
      </c>
      <c r="N512" s="85" t="s">
        <v>394</v>
      </c>
      <c r="O512" s="86">
        <v>8719075292662</v>
      </c>
      <c r="P512" s="86" t="s">
        <v>1833</v>
      </c>
      <c r="Q512" s="87"/>
      <c r="R512" s="88">
        <f t="shared" si="15"/>
        <v>0</v>
      </c>
      <c r="S512" s="89" t="str">
        <f t="shared" si="14"/>
        <v>-</v>
      </c>
      <c r="T512" s="90" t="str">
        <f>IF($K$16=1,"",IF(AND(Таблица233[[#This Row],[Заказ (упаковок)
↓]]=0,$K$16*Таблица233[[#This Row],[Уп. в коробке]]&lt;5),0,ROUNDDOWN($K$16*Таблица233[[#This Row],[Уп. в коробке]],0)))</f>
        <v/>
      </c>
      <c r="U512" s="91" t="str">
        <f>IF(MOD(Таблица233[[#This Row],[Заказ (упаковок)
↓]],Таблица233[[#This Row],[Кратность заказа, упаковок]])&gt;0,"ошибка - неверное количество в заказе","")</f>
        <v/>
      </c>
    </row>
    <row r="513" spans="1:21" x14ac:dyDescent="0.3">
      <c r="A513" s="75"/>
      <c r="B513" s="76" t="s">
        <v>1967</v>
      </c>
      <c r="C513" s="77" t="s">
        <v>1832</v>
      </c>
      <c r="D513" s="78" t="s">
        <v>53</v>
      </c>
      <c r="E513" s="78" t="s">
        <v>87</v>
      </c>
      <c r="F513" s="79" t="s">
        <v>104</v>
      </c>
      <c r="G513" s="80" t="s">
        <v>1297</v>
      </c>
      <c r="H513" s="81" t="s">
        <v>57</v>
      </c>
      <c r="I513" s="81">
        <v>18</v>
      </c>
      <c r="J513" s="82">
        <v>6</v>
      </c>
      <c r="K513" s="167">
        <v>6.08</v>
      </c>
      <c r="L513" s="83">
        <v>10235</v>
      </c>
      <c r="M513" s="84" t="s">
        <v>58</v>
      </c>
      <c r="N513" s="85" t="s">
        <v>89</v>
      </c>
      <c r="O513" s="86">
        <v>8719075292570</v>
      </c>
      <c r="P513" s="86" t="s">
        <v>1833</v>
      </c>
      <c r="Q513" s="87"/>
      <c r="R513" s="88">
        <f t="shared" si="15"/>
        <v>0</v>
      </c>
      <c r="S513" s="89" t="str">
        <f t="shared" si="14"/>
        <v>-</v>
      </c>
      <c r="T513" s="90" t="str">
        <f>IF($K$16=1,"",IF(AND(Таблица233[[#This Row],[Заказ (упаковок)
↓]]=0,$K$16*Таблица233[[#This Row],[Уп. в коробке]]&lt;5),0,ROUNDDOWN($K$16*Таблица233[[#This Row],[Уп. в коробке]],0)))</f>
        <v/>
      </c>
      <c r="U513" s="91" t="str">
        <f>IF(MOD(Таблица233[[#This Row],[Заказ (упаковок)
↓]],Таблица233[[#This Row],[Кратность заказа, упаковок]])&gt;0,"ошибка - неверное количество в заказе","")</f>
        <v/>
      </c>
    </row>
    <row r="514" spans="1:21" x14ac:dyDescent="0.3">
      <c r="A514" s="75"/>
      <c r="B514" s="76" t="s">
        <v>1968</v>
      </c>
      <c r="C514" s="77" t="s">
        <v>1832</v>
      </c>
      <c r="D514" s="78" t="s">
        <v>53</v>
      </c>
      <c r="E514" s="78" t="s">
        <v>652</v>
      </c>
      <c r="F514" s="79" t="s">
        <v>1969</v>
      </c>
      <c r="G514" s="80" t="s">
        <v>1297</v>
      </c>
      <c r="H514" s="81" t="s">
        <v>57</v>
      </c>
      <c r="I514" s="81">
        <v>18</v>
      </c>
      <c r="J514" s="82">
        <v>6</v>
      </c>
      <c r="K514" s="167">
        <v>6.5</v>
      </c>
      <c r="L514" s="83">
        <v>10240</v>
      </c>
      <c r="M514" s="84" t="s">
        <v>58</v>
      </c>
      <c r="N514" s="85" t="s">
        <v>654</v>
      </c>
      <c r="O514" s="86">
        <v>8719075292563</v>
      </c>
      <c r="P514" s="86" t="s">
        <v>1833</v>
      </c>
      <c r="Q514" s="87"/>
      <c r="R514" s="88">
        <f t="shared" si="15"/>
        <v>0</v>
      </c>
      <c r="S514" s="89" t="str">
        <f t="shared" si="14"/>
        <v>-</v>
      </c>
      <c r="T514" s="90" t="str">
        <f>IF($K$16=1,"",IF(AND(Таблица233[[#This Row],[Заказ (упаковок)
↓]]=0,$K$16*Таблица233[[#This Row],[Уп. в коробке]]&lt;5),0,ROUNDDOWN($K$16*Таблица233[[#This Row],[Уп. в коробке]],0)))</f>
        <v/>
      </c>
      <c r="U514" s="91" t="str">
        <f>IF(MOD(Таблица233[[#This Row],[Заказ (упаковок)
↓]],Таблица233[[#This Row],[Кратность заказа, упаковок]])&gt;0,"ошибка - неверное количество в заказе","")</f>
        <v/>
      </c>
    </row>
    <row r="515" spans="1:21" x14ac:dyDescent="0.3">
      <c r="A515" s="75"/>
      <c r="B515" s="76" t="s">
        <v>1970</v>
      </c>
      <c r="C515" s="77" t="s">
        <v>1832</v>
      </c>
      <c r="D515" s="78" t="s">
        <v>53</v>
      </c>
      <c r="E515" s="78" t="s">
        <v>783</v>
      </c>
      <c r="F515" s="79" t="s">
        <v>84</v>
      </c>
      <c r="G515" s="80" t="s">
        <v>1297</v>
      </c>
      <c r="H515" s="81" t="s">
        <v>57</v>
      </c>
      <c r="I515" s="81">
        <v>18</v>
      </c>
      <c r="J515" s="82">
        <v>6</v>
      </c>
      <c r="K515" s="167">
        <v>6.5</v>
      </c>
      <c r="L515" s="83">
        <v>10245</v>
      </c>
      <c r="M515" s="84" t="s">
        <v>58</v>
      </c>
      <c r="N515" s="85" t="s">
        <v>786</v>
      </c>
      <c r="O515" s="86" t="s">
        <v>1971</v>
      </c>
      <c r="P515" s="86" t="s">
        <v>1833</v>
      </c>
      <c r="Q515" s="87"/>
      <c r="R515" s="88">
        <f t="shared" si="15"/>
        <v>0</v>
      </c>
      <c r="S515" s="89" t="str">
        <f t="shared" si="14"/>
        <v>-</v>
      </c>
      <c r="T515" s="90" t="str">
        <f>IF($K$16=1,"",IF(AND(Таблица233[[#This Row],[Заказ (упаковок)
↓]]=0,$K$16*Таблица233[[#This Row],[Уп. в коробке]]&lt;5),0,ROUNDDOWN($K$16*Таблица233[[#This Row],[Уп. в коробке]],0)))</f>
        <v/>
      </c>
      <c r="U515" s="91" t="str">
        <f>IF(MOD(Таблица233[[#This Row],[Заказ (упаковок)
↓]],Таблица233[[#This Row],[Кратность заказа, упаковок]])&gt;0,"ошибка - неверное количество в заказе","")</f>
        <v/>
      </c>
    </row>
    <row r="516" spans="1:21" x14ac:dyDescent="0.3">
      <c r="A516" s="75"/>
      <c r="B516" s="76" t="s">
        <v>1972</v>
      </c>
      <c r="C516" s="77" t="s">
        <v>1832</v>
      </c>
      <c r="D516" s="78" t="s">
        <v>53</v>
      </c>
      <c r="E516" s="78" t="s">
        <v>112</v>
      </c>
      <c r="F516" s="79" t="s">
        <v>1973</v>
      </c>
      <c r="G516" s="80" t="s">
        <v>1297</v>
      </c>
      <c r="H516" s="81" t="s">
        <v>57</v>
      </c>
      <c r="I516" s="81">
        <v>18</v>
      </c>
      <c r="J516" s="82">
        <v>6</v>
      </c>
      <c r="K516" s="167">
        <v>6.08</v>
      </c>
      <c r="L516" s="83">
        <v>10247</v>
      </c>
      <c r="M516" s="84" t="s">
        <v>58</v>
      </c>
      <c r="N516" s="85" t="s">
        <v>115</v>
      </c>
      <c r="O516" s="86">
        <v>8719474812256</v>
      </c>
      <c r="P516" s="86" t="s">
        <v>1833</v>
      </c>
      <c r="Q516" s="87"/>
      <c r="R516" s="88">
        <f t="shared" si="15"/>
        <v>0</v>
      </c>
      <c r="S516" s="89" t="str">
        <f t="shared" si="14"/>
        <v>-</v>
      </c>
      <c r="T516" s="90" t="str">
        <f>IF($K$16=1,"",IF(AND(Таблица233[[#This Row],[Заказ (упаковок)
↓]]=0,$K$16*Таблица233[[#This Row],[Уп. в коробке]]&lt;5),0,ROUNDDOWN($K$16*Таблица233[[#This Row],[Уп. в коробке]],0)))</f>
        <v/>
      </c>
      <c r="U516" s="91" t="str">
        <f>IF(MOD(Таблица233[[#This Row],[Заказ (упаковок)
↓]],Таблица233[[#This Row],[Кратность заказа, упаковок]])&gt;0,"ошибка - неверное количество в заказе","")</f>
        <v/>
      </c>
    </row>
    <row r="517" spans="1:21" x14ac:dyDescent="0.3">
      <c r="A517" s="75"/>
      <c r="B517" s="76" t="s">
        <v>1974</v>
      </c>
      <c r="C517" s="77" t="s">
        <v>1832</v>
      </c>
      <c r="D517" s="78" t="s">
        <v>53</v>
      </c>
      <c r="E517" s="78" t="s">
        <v>112</v>
      </c>
      <c r="F517" s="79" t="s">
        <v>939</v>
      </c>
      <c r="G517" s="80" t="s">
        <v>824</v>
      </c>
      <c r="H517" s="81" t="s">
        <v>57</v>
      </c>
      <c r="I517" s="81">
        <v>18</v>
      </c>
      <c r="J517" s="82">
        <v>6</v>
      </c>
      <c r="K517" s="167">
        <v>5.66</v>
      </c>
      <c r="L517" s="83">
        <v>10249</v>
      </c>
      <c r="M517" s="84" t="s">
        <v>58</v>
      </c>
      <c r="N517" s="85" t="s">
        <v>115</v>
      </c>
      <c r="O517" s="86">
        <v>8719474818739</v>
      </c>
      <c r="P517" s="86" t="s">
        <v>1833</v>
      </c>
      <c r="Q517" s="87"/>
      <c r="R517" s="88">
        <f t="shared" si="15"/>
        <v>0</v>
      </c>
      <c r="S517" s="89" t="str">
        <f t="shared" si="14"/>
        <v>-</v>
      </c>
      <c r="T517" s="90" t="str">
        <f>IF($K$16=1,"",IF(AND(Таблица233[[#This Row],[Заказ (упаковок)
↓]]=0,$K$16*Таблица233[[#This Row],[Уп. в коробке]]&lt;5),0,ROUNDDOWN($K$16*Таблица233[[#This Row],[Уп. в коробке]],0)))</f>
        <v/>
      </c>
      <c r="U517" s="91" t="str">
        <f>IF(MOD(Таблица233[[#This Row],[Заказ (упаковок)
↓]],Таблица233[[#This Row],[Кратность заказа, упаковок]])&gt;0,"ошибка - неверное количество в заказе","")</f>
        <v/>
      </c>
    </row>
    <row r="518" spans="1:21" x14ac:dyDescent="0.3">
      <c r="A518" s="75"/>
      <c r="B518" s="76" t="s">
        <v>1975</v>
      </c>
      <c r="C518" s="77" t="s">
        <v>1832</v>
      </c>
      <c r="D518" s="78" t="s">
        <v>53</v>
      </c>
      <c r="E518" s="78" t="s">
        <v>560</v>
      </c>
      <c r="F518" s="79" t="s">
        <v>561</v>
      </c>
      <c r="G518" s="80" t="s">
        <v>824</v>
      </c>
      <c r="H518" s="81" t="s">
        <v>57</v>
      </c>
      <c r="I518" s="81">
        <v>18</v>
      </c>
      <c r="J518" s="82">
        <v>6</v>
      </c>
      <c r="K518" s="167">
        <v>6.6099999999999994</v>
      </c>
      <c r="L518" s="83">
        <v>10250</v>
      </c>
      <c r="M518" s="84" t="s">
        <v>58</v>
      </c>
      <c r="N518" s="85" t="s">
        <v>563</v>
      </c>
      <c r="O518" s="86" t="s">
        <v>1976</v>
      </c>
      <c r="P518" s="86" t="s">
        <v>1833</v>
      </c>
      <c r="Q518" s="87"/>
      <c r="R518" s="88">
        <f t="shared" si="15"/>
        <v>0</v>
      </c>
      <c r="S518" s="89" t="str">
        <f t="shared" si="14"/>
        <v>-</v>
      </c>
      <c r="T518" s="90" t="str">
        <f>IF($K$16=1,"",IF(AND(Таблица233[[#This Row],[Заказ (упаковок)
↓]]=0,$K$16*Таблица233[[#This Row],[Уп. в коробке]]&lt;5),0,ROUNDDOWN($K$16*Таблица233[[#This Row],[Уп. в коробке]],0)))</f>
        <v/>
      </c>
      <c r="U518" s="91" t="str">
        <f>IF(MOD(Таблица233[[#This Row],[Заказ (упаковок)
↓]],Таблица233[[#This Row],[Кратность заказа, упаковок]])&gt;0,"ошибка - неверное количество в заказе","")</f>
        <v/>
      </c>
    </row>
    <row r="519" spans="1:21" x14ac:dyDescent="0.3">
      <c r="A519" s="75"/>
      <c r="B519" s="76" t="s">
        <v>1977</v>
      </c>
      <c r="C519" s="77" t="s">
        <v>1832</v>
      </c>
      <c r="D519" s="78" t="s">
        <v>53</v>
      </c>
      <c r="E519" s="78" t="s">
        <v>560</v>
      </c>
      <c r="F519" s="79" t="s">
        <v>1978</v>
      </c>
      <c r="G519" s="80" t="s">
        <v>824</v>
      </c>
      <c r="H519" s="81" t="s">
        <v>57</v>
      </c>
      <c r="I519" s="81">
        <v>18</v>
      </c>
      <c r="J519" s="82">
        <v>6</v>
      </c>
      <c r="K519" s="167">
        <v>6.29</v>
      </c>
      <c r="L519" s="83">
        <v>10252</v>
      </c>
      <c r="M519" s="84" t="s">
        <v>58</v>
      </c>
      <c r="N519" s="85" t="s">
        <v>563</v>
      </c>
      <c r="O519" s="86">
        <v>8719497266715</v>
      </c>
      <c r="P519" s="86" t="s">
        <v>1833</v>
      </c>
      <c r="Q519" s="87"/>
      <c r="R519" s="88">
        <f t="shared" si="15"/>
        <v>0</v>
      </c>
      <c r="S519" s="89" t="str">
        <f t="shared" si="14"/>
        <v>-</v>
      </c>
      <c r="T519" s="90" t="str">
        <f>IF($K$16=1,"",IF(AND(Таблица233[[#This Row],[Заказ (упаковок)
↓]]=0,$K$16*Таблица233[[#This Row],[Уп. в коробке]]&lt;5),0,ROUNDDOWN($K$16*Таблица233[[#This Row],[Уп. в коробке]],0)))</f>
        <v/>
      </c>
      <c r="U519" s="91" t="str">
        <f>IF(MOD(Таблица233[[#This Row],[Заказ (упаковок)
↓]],Таблица233[[#This Row],[Кратность заказа, упаковок]])&gt;0,"ошибка - неверное количество в заказе","")</f>
        <v/>
      </c>
    </row>
    <row r="520" spans="1:21" x14ac:dyDescent="0.3">
      <c r="A520" s="75"/>
      <c r="B520" s="76" t="s">
        <v>1979</v>
      </c>
      <c r="C520" s="77" t="s">
        <v>1832</v>
      </c>
      <c r="D520" s="78" t="s">
        <v>876</v>
      </c>
      <c r="E520" s="78"/>
      <c r="F520" s="79" t="s">
        <v>951</v>
      </c>
      <c r="G520" s="80" t="s">
        <v>1297</v>
      </c>
      <c r="H520" s="81" t="s">
        <v>57</v>
      </c>
      <c r="I520" s="81">
        <v>18</v>
      </c>
      <c r="J520" s="82">
        <v>6</v>
      </c>
      <c r="K520" s="167">
        <v>6.72</v>
      </c>
      <c r="L520" s="83">
        <v>10255</v>
      </c>
      <c r="M520" s="84" t="s">
        <v>84</v>
      </c>
      <c r="N520" s="85"/>
      <c r="O520" s="86" t="s">
        <v>1980</v>
      </c>
      <c r="P520" s="86" t="s">
        <v>1833</v>
      </c>
      <c r="Q520" s="87"/>
      <c r="R520" s="88">
        <f t="shared" si="15"/>
        <v>0</v>
      </c>
      <c r="S520" s="89" t="str">
        <f t="shared" si="14"/>
        <v>-</v>
      </c>
      <c r="T520" s="90" t="str">
        <f>IF($K$16=1,"",IF(AND(Таблица233[[#This Row],[Заказ (упаковок)
↓]]=0,$K$16*Таблица233[[#This Row],[Уп. в коробке]]&lt;5),0,ROUNDDOWN($K$16*Таблица233[[#This Row],[Уп. в коробке]],0)))</f>
        <v/>
      </c>
      <c r="U520" s="91" t="str">
        <f>IF(MOD(Таблица233[[#This Row],[Заказ (упаковок)
↓]],Таблица233[[#This Row],[Кратность заказа, упаковок]])&gt;0,"ошибка - неверное количество в заказе","")</f>
        <v/>
      </c>
    </row>
    <row r="521" spans="1:21" x14ac:dyDescent="0.3">
      <c r="A521" s="75"/>
      <c r="B521" s="76" t="s">
        <v>1981</v>
      </c>
      <c r="C521" s="77" t="s">
        <v>1832</v>
      </c>
      <c r="D521" s="78" t="s">
        <v>53</v>
      </c>
      <c r="E521" s="78" t="s">
        <v>560</v>
      </c>
      <c r="F521" s="79" t="s">
        <v>1982</v>
      </c>
      <c r="G521" s="80" t="s">
        <v>1297</v>
      </c>
      <c r="H521" s="81" t="s">
        <v>57</v>
      </c>
      <c r="I521" s="81">
        <v>18</v>
      </c>
      <c r="J521" s="82">
        <v>6</v>
      </c>
      <c r="K521" s="167">
        <v>6.5</v>
      </c>
      <c r="L521" s="83">
        <v>10257</v>
      </c>
      <c r="M521" s="84" t="s">
        <v>58</v>
      </c>
      <c r="N521" s="85" t="s">
        <v>563</v>
      </c>
      <c r="O521" s="86">
        <v>8719497266722</v>
      </c>
      <c r="P521" s="86" t="s">
        <v>1833</v>
      </c>
      <c r="Q521" s="87"/>
      <c r="R521" s="88">
        <f t="shared" si="15"/>
        <v>0</v>
      </c>
      <c r="S521" s="89" t="str">
        <f t="shared" si="14"/>
        <v>-</v>
      </c>
      <c r="T521" s="90" t="str">
        <f>IF($K$16=1,"",IF(AND(Таблица233[[#This Row],[Заказ (упаковок)
↓]]=0,$K$16*Таблица233[[#This Row],[Уп. в коробке]]&lt;5),0,ROUNDDOWN($K$16*Таблица233[[#This Row],[Уп. в коробке]],0)))</f>
        <v/>
      </c>
      <c r="U521" s="91" t="str">
        <f>IF(MOD(Таблица233[[#This Row],[Заказ (упаковок)
↓]],Таблица233[[#This Row],[Кратность заказа, упаковок]])&gt;0,"ошибка - неверное количество в заказе","")</f>
        <v/>
      </c>
    </row>
    <row r="522" spans="1:21" x14ac:dyDescent="0.3">
      <c r="A522" s="75"/>
      <c r="B522" s="76" t="s">
        <v>1983</v>
      </c>
      <c r="C522" s="77" t="s">
        <v>1832</v>
      </c>
      <c r="D522" s="78" t="s">
        <v>53</v>
      </c>
      <c r="E522" s="78" t="s">
        <v>560</v>
      </c>
      <c r="F522" s="79" t="s">
        <v>84</v>
      </c>
      <c r="G522" s="80" t="s">
        <v>824</v>
      </c>
      <c r="H522" s="81" t="s">
        <v>57</v>
      </c>
      <c r="I522" s="81">
        <v>18</v>
      </c>
      <c r="J522" s="82">
        <v>6</v>
      </c>
      <c r="K522" s="167">
        <v>7.35</v>
      </c>
      <c r="L522" s="83">
        <v>10260</v>
      </c>
      <c r="M522" s="84" t="s">
        <v>58</v>
      </c>
      <c r="N522" s="85" t="s">
        <v>563</v>
      </c>
      <c r="O522" s="86" t="s">
        <v>1984</v>
      </c>
      <c r="P522" s="86" t="s">
        <v>1833</v>
      </c>
      <c r="Q522" s="87"/>
      <c r="R522" s="88">
        <f t="shared" si="15"/>
        <v>0</v>
      </c>
      <c r="S522" s="89" t="str">
        <f t="shared" si="14"/>
        <v>-</v>
      </c>
      <c r="T522" s="90" t="str">
        <f>IF($K$16=1,"",IF(AND(Таблица233[[#This Row],[Заказ (упаковок)
↓]]=0,$K$16*Таблица233[[#This Row],[Уп. в коробке]]&lt;5),0,ROUNDDOWN($K$16*Таблица233[[#This Row],[Уп. в коробке]],0)))</f>
        <v/>
      </c>
      <c r="U522" s="91" t="str">
        <f>IF(MOD(Таблица233[[#This Row],[Заказ (упаковок)
↓]],Таблица233[[#This Row],[Кратность заказа, упаковок]])&gt;0,"ошибка - неверное количество в заказе","")</f>
        <v/>
      </c>
    </row>
    <row r="523" spans="1:21" x14ac:dyDescent="0.3">
      <c r="A523" s="75"/>
      <c r="B523" s="76" t="s">
        <v>1985</v>
      </c>
      <c r="C523" s="77" t="s">
        <v>1832</v>
      </c>
      <c r="D523" s="78" t="s">
        <v>53</v>
      </c>
      <c r="E523" s="78" t="s">
        <v>54</v>
      </c>
      <c r="F523" s="79" t="s">
        <v>84</v>
      </c>
      <c r="G523" s="80" t="s">
        <v>824</v>
      </c>
      <c r="H523" s="81" t="s">
        <v>57</v>
      </c>
      <c r="I523" s="81">
        <v>18</v>
      </c>
      <c r="J523" s="82">
        <v>6</v>
      </c>
      <c r="K523" s="167">
        <v>6.29</v>
      </c>
      <c r="L523" s="83">
        <v>10262</v>
      </c>
      <c r="M523" s="84" t="s">
        <v>58</v>
      </c>
      <c r="N523" s="85" t="s">
        <v>59</v>
      </c>
      <c r="O523" s="86">
        <v>8719497266739</v>
      </c>
      <c r="P523" s="86" t="s">
        <v>1833</v>
      </c>
      <c r="Q523" s="87"/>
      <c r="R523" s="88">
        <f t="shared" si="15"/>
        <v>0</v>
      </c>
      <c r="S523" s="89" t="str">
        <f t="shared" si="14"/>
        <v>-</v>
      </c>
      <c r="T523" s="90" t="str">
        <f>IF($K$16=1,"",IF(AND(Таблица233[[#This Row],[Заказ (упаковок)
↓]]=0,$K$16*Таблица233[[#This Row],[Уп. в коробке]]&lt;5),0,ROUNDDOWN($K$16*Таблица233[[#This Row],[Уп. в коробке]],0)))</f>
        <v/>
      </c>
      <c r="U523" s="91" t="str">
        <f>IF(MOD(Таблица233[[#This Row],[Заказ (упаковок)
↓]],Таблица233[[#This Row],[Кратность заказа, упаковок]])&gt;0,"ошибка - неверное количество в заказе","")</f>
        <v/>
      </c>
    </row>
    <row r="524" spans="1:21" x14ac:dyDescent="0.3">
      <c r="A524" s="75"/>
      <c r="B524" s="76" t="s">
        <v>1986</v>
      </c>
      <c r="C524" s="77" t="s">
        <v>1832</v>
      </c>
      <c r="D524" s="78" t="s">
        <v>53</v>
      </c>
      <c r="E524" s="78" t="s">
        <v>472</v>
      </c>
      <c r="F524" s="79" t="s">
        <v>84</v>
      </c>
      <c r="G524" s="80" t="s">
        <v>1297</v>
      </c>
      <c r="H524" s="81" t="s">
        <v>57</v>
      </c>
      <c r="I524" s="81">
        <v>18</v>
      </c>
      <c r="J524" s="82">
        <v>6</v>
      </c>
      <c r="K524" s="167">
        <v>6.08</v>
      </c>
      <c r="L524" s="83">
        <v>10265</v>
      </c>
      <c r="M524" s="84" t="s">
        <v>58</v>
      </c>
      <c r="N524" s="85" t="s">
        <v>474</v>
      </c>
      <c r="O524" s="86" t="s">
        <v>1987</v>
      </c>
      <c r="P524" s="86" t="s">
        <v>1833</v>
      </c>
      <c r="Q524" s="87"/>
      <c r="R524" s="88">
        <f t="shared" si="15"/>
        <v>0</v>
      </c>
      <c r="S524" s="89" t="str">
        <f t="shared" si="14"/>
        <v>-</v>
      </c>
      <c r="T524" s="90" t="str">
        <f>IF($K$16=1,"",IF(AND(Таблица233[[#This Row],[Заказ (упаковок)
↓]]=0,$K$16*Таблица233[[#This Row],[Уп. в коробке]]&lt;5),0,ROUNDDOWN($K$16*Таблица233[[#This Row],[Уп. в коробке]],0)))</f>
        <v/>
      </c>
      <c r="U524" s="91" t="str">
        <f>IF(MOD(Таблица233[[#This Row],[Заказ (упаковок)
↓]],Таблица233[[#This Row],[Кратность заказа, упаковок]])&gt;0,"ошибка - неверное количество в заказе","")</f>
        <v/>
      </c>
    </row>
    <row r="525" spans="1:21" x14ac:dyDescent="0.3">
      <c r="A525" s="75"/>
      <c r="B525" s="76" t="s">
        <v>1988</v>
      </c>
      <c r="C525" s="77" t="s">
        <v>1832</v>
      </c>
      <c r="D525" s="78" t="s">
        <v>53</v>
      </c>
      <c r="E525" s="78" t="s">
        <v>112</v>
      </c>
      <c r="F525" s="79" t="s">
        <v>1989</v>
      </c>
      <c r="G525" s="80" t="s">
        <v>1297</v>
      </c>
      <c r="H525" s="81" t="s">
        <v>57</v>
      </c>
      <c r="I525" s="81">
        <v>18</v>
      </c>
      <c r="J525" s="82">
        <v>6</v>
      </c>
      <c r="K525" s="167">
        <v>6.08</v>
      </c>
      <c r="L525" s="83">
        <v>10267</v>
      </c>
      <c r="M525" s="84" t="s">
        <v>58</v>
      </c>
      <c r="N525" s="85" t="s">
        <v>115</v>
      </c>
      <c r="O525" s="86">
        <v>8719474812263</v>
      </c>
      <c r="P525" s="86" t="s">
        <v>1833</v>
      </c>
      <c r="Q525" s="87"/>
      <c r="R525" s="88">
        <f t="shared" si="15"/>
        <v>0</v>
      </c>
      <c r="S525" s="89" t="str">
        <f t="shared" si="14"/>
        <v>-</v>
      </c>
      <c r="T525" s="90" t="str">
        <f>IF($K$16=1,"",IF(AND(Таблица233[[#This Row],[Заказ (упаковок)
↓]]=0,$K$16*Таблица233[[#This Row],[Уп. в коробке]]&lt;5),0,ROUNDDOWN($K$16*Таблица233[[#This Row],[Уп. в коробке]],0)))</f>
        <v/>
      </c>
      <c r="U525" s="91" t="str">
        <f>IF(MOD(Таблица233[[#This Row],[Заказ (упаковок)
↓]],Таблица233[[#This Row],[Кратность заказа, упаковок]])&gt;0,"ошибка - неверное количество в заказе","")</f>
        <v/>
      </c>
    </row>
    <row r="526" spans="1:21" x14ac:dyDescent="0.3">
      <c r="A526" s="75"/>
      <c r="B526" s="76" t="s">
        <v>1990</v>
      </c>
      <c r="C526" s="77" t="s">
        <v>1832</v>
      </c>
      <c r="D526" s="78" t="s">
        <v>53</v>
      </c>
      <c r="E526" s="78" t="s">
        <v>685</v>
      </c>
      <c r="F526" s="79" t="s">
        <v>1991</v>
      </c>
      <c r="G526" s="80" t="s">
        <v>1297</v>
      </c>
      <c r="H526" s="81" t="s">
        <v>57</v>
      </c>
      <c r="I526" s="81">
        <v>18</v>
      </c>
      <c r="J526" s="82">
        <v>6</v>
      </c>
      <c r="K526" s="167">
        <v>5.87</v>
      </c>
      <c r="L526" s="83">
        <v>10270</v>
      </c>
      <c r="M526" s="84" t="s">
        <v>58</v>
      </c>
      <c r="N526" s="85" t="s">
        <v>688</v>
      </c>
      <c r="O526" s="86">
        <v>8719075292693</v>
      </c>
      <c r="P526" s="86" t="s">
        <v>1833</v>
      </c>
      <c r="Q526" s="87"/>
      <c r="R526" s="88">
        <f t="shared" si="15"/>
        <v>0</v>
      </c>
      <c r="S526" s="89" t="str">
        <f t="shared" si="14"/>
        <v>-</v>
      </c>
      <c r="T526" s="90" t="str">
        <f>IF($K$16=1,"",IF(AND(Таблица233[[#This Row],[Заказ (упаковок)
↓]]=0,$K$16*Таблица233[[#This Row],[Уп. в коробке]]&lt;5),0,ROUNDDOWN($K$16*Таблица233[[#This Row],[Уп. в коробке]],0)))</f>
        <v/>
      </c>
      <c r="U526" s="91" t="str">
        <f>IF(MOD(Таблица233[[#This Row],[Заказ (упаковок)
↓]],Таблица233[[#This Row],[Кратность заказа, упаковок]])&gt;0,"ошибка - неверное количество в заказе","")</f>
        <v/>
      </c>
    </row>
    <row r="527" spans="1:21" x14ac:dyDescent="0.3">
      <c r="A527" s="75"/>
      <c r="B527" s="76" t="s">
        <v>1992</v>
      </c>
      <c r="C527" s="77" t="s">
        <v>1832</v>
      </c>
      <c r="D527" s="78" t="s">
        <v>53</v>
      </c>
      <c r="E527" s="78" t="s">
        <v>685</v>
      </c>
      <c r="F527" s="79" t="s">
        <v>84</v>
      </c>
      <c r="G527" s="80" t="s">
        <v>1297</v>
      </c>
      <c r="H527" s="81" t="s">
        <v>57</v>
      </c>
      <c r="I527" s="81">
        <v>18</v>
      </c>
      <c r="J527" s="82">
        <v>6</v>
      </c>
      <c r="K527" s="167">
        <v>6.5</v>
      </c>
      <c r="L527" s="83">
        <v>10275</v>
      </c>
      <c r="M527" s="84" t="s">
        <v>58</v>
      </c>
      <c r="N527" s="85" t="s">
        <v>688</v>
      </c>
      <c r="O527" s="86" t="s">
        <v>1993</v>
      </c>
      <c r="P527" s="86" t="s">
        <v>1833</v>
      </c>
      <c r="Q527" s="87"/>
      <c r="R527" s="88">
        <f t="shared" si="15"/>
        <v>0</v>
      </c>
      <c r="S527" s="89" t="str">
        <f t="shared" si="14"/>
        <v>-</v>
      </c>
      <c r="T527" s="90" t="str">
        <f>IF($K$16=1,"",IF(AND(Таблица233[[#This Row],[Заказ (упаковок)
↓]]=0,$K$16*Таблица233[[#This Row],[Уп. в коробке]]&lt;5),0,ROUNDDOWN($K$16*Таблица233[[#This Row],[Уп. в коробке]],0)))</f>
        <v/>
      </c>
      <c r="U527" s="91" t="str">
        <f>IF(MOD(Таблица233[[#This Row],[Заказ (упаковок)
↓]],Таблица233[[#This Row],[Кратность заказа, упаковок]])&gt;0,"ошибка - неверное количество в заказе","")</f>
        <v/>
      </c>
    </row>
    <row r="528" spans="1:21" x14ac:dyDescent="0.3">
      <c r="A528" s="75"/>
      <c r="B528" s="76" t="s">
        <v>1994</v>
      </c>
      <c r="C528" s="77" t="s">
        <v>1832</v>
      </c>
      <c r="D528" s="78" t="s">
        <v>876</v>
      </c>
      <c r="E528" s="78"/>
      <c r="F528" s="79" t="s">
        <v>1995</v>
      </c>
      <c r="G528" s="80" t="s">
        <v>1297</v>
      </c>
      <c r="H528" s="81" t="s">
        <v>57</v>
      </c>
      <c r="I528" s="81">
        <v>18</v>
      </c>
      <c r="J528" s="82">
        <v>6</v>
      </c>
      <c r="K528" s="167">
        <v>5.66</v>
      </c>
      <c r="L528" s="83">
        <v>10222</v>
      </c>
      <c r="M528" s="84" t="s">
        <v>84</v>
      </c>
      <c r="N528" s="85"/>
      <c r="O528" s="86" t="s">
        <v>1996</v>
      </c>
      <c r="P528" s="86" t="s">
        <v>1833</v>
      </c>
      <c r="Q528" s="87"/>
      <c r="R528" s="88">
        <f t="shared" si="15"/>
        <v>0</v>
      </c>
      <c r="S528" s="89" t="str">
        <f t="shared" si="14"/>
        <v>-</v>
      </c>
      <c r="T528" s="90" t="str">
        <f>IF($K$16=1,"",IF(AND(Таблица233[[#This Row],[Заказ (упаковок)
↓]]=0,$K$16*Таблица233[[#This Row],[Уп. в коробке]]&lt;5),0,ROUNDDOWN($K$16*Таблица233[[#This Row],[Уп. в коробке]],0)))</f>
        <v/>
      </c>
      <c r="U528" s="91" t="str">
        <f>IF(MOD(Таблица233[[#This Row],[Заказ (упаковок)
↓]],Таблица233[[#This Row],[Кратность заказа, упаковок]])&gt;0,"ошибка - неверное количество в заказе","")</f>
        <v/>
      </c>
    </row>
    <row r="529" spans="1:21" x14ac:dyDescent="0.3">
      <c r="A529" s="75"/>
      <c r="B529" s="76" t="s">
        <v>1997</v>
      </c>
      <c r="C529" s="77" t="s">
        <v>1832</v>
      </c>
      <c r="D529" s="78" t="s">
        <v>53</v>
      </c>
      <c r="E529" s="78" t="s">
        <v>745</v>
      </c>
      <c r="F529" s="79" t="s">
        <v>746</v>
      </c>
      <c r="G529" s="80" t="s">
        <v>1836</v>
      </c>
      <c r="H529" s="81" t="s">
        <v>754</v>
      </c>
      <c r="I529" s="81">
        <v>18</v>
      </c>
      <c r="J529" s="82">
        <v>6</v>
      </c>
      <c r="K529" s="167">
        <v>6.93</v>
      </c>
      <c r="L529" s="83">
        <v>10278</v>
      </c>
      <c r="M529" s="84" t="s">
        <v>58</v>
      </c>
      <c r="N529" s="85" t="s">
        <v>749</v>
      </c>
      <c r="O529" s="86">
        <v>8719474812201</v>
      </c>
      <c r="P529" s="86" t="s">
        <v>1833</v>
      </c>
      <c r="Q529" s="87"/>
      <c r="R529" s="88">
        <f t="shared" si="15"/>
        <v>0</v>
      </c>
      <c r="S529" s="89" t="str">
        <f t="shared" si="14"/>
        <v>-</v>
      </c>
      <c r="T529" s="90" t="str">
        <f>IF($K$16=1,"",IF(AND(Таблица233[[#This Row],[Заказ (упаковок)
↓]]=0,$K$16*Таблица233[[#This Row],[Уп. в коробке]]&lt;5),0,ROUNDDOWN($K$16*Таблица233[[#This Row],[Уп. в коробке]],0)))</f>
        <v/>
      </c>
      <c r="U529" s="91" t="str">
        <f>IF(MOD(Таблица233[[#This Row],[Заказ (упаковок)
↓]],Таблица233[[#This Row],[Кратность заказа, упаковок]])&gt;0,"ошибка - неверное количество в заказе","")</f>
        <v/>
      </c>
    </row>
    <row r="530" spans="1:21" x14ac:dyDescent="0.3">
      <c r="A530" s="75"/>
      <c r="B530" s="76" t="s">
        <v>1998</v>
      </c>
      <c r="C530" s="77" t="s">
        <v>1832</v>
      </c>
      <c r="D530" s="78" t="s">
        <v>53</v>
      </c>
      <c r="E530" s="78" t="s">
        <v>652</v>
      </c>
      <c r="F530" s="79" t="s">
        <v>657</v>
      </c>
      <c r="G530" s="80" t="s">
        <v>824</v>
      </c>
      <c r="H530" s="81" t="s">
        <v>57</v>
      </c>
      <c r="I530" s="81">
        <v>18</v>
      </c>
      <c r="J530" s="82">
        <v>6</v>
      </c>
      <c r="K530" s="167">
        <v>5.66</v>
      </c>
      <c r="L530" s="83">
        <v>10279</v>
      </c>
      <c r="M530" s="84" t="s">
        <v>58</v>
      </c>
      <c r="N530" s="85" t="s">
        <v>654</v>
      </c>
      <c r="O530" s="86">
        <v>8719474818807</v>
      </c>
      <c r="P530" s="86" t="s">
        <v>1833</v>
      </c>
      <c r="Q530" s="87"/>
      <c r="R530" s="88">
        <f t="shared" si="15"/>
        <v>0</v>
      </c>
      <c r="S530" s="89" t="str">
        <f t="shared" si="14"/>
        <v>-</v>
      </c>
      <c r="T530" s="90" t="str">
        <f>IF($K$16=1,"",IF(AND(Таблица233[[#This Row],[Заказ (упаковок)
↓]]=0,$K$16*Таблица233[[#This Row],[Уп. в коробке]]&lt;5),0,ROUNDDOWN($K$16*Таблица233[[#This Row],[Уп. в коробке]],0)))</f>
        <v/>
      </c>
      <c r="U530" s="91" t="str">
        <f>IF(MOD(Таблица233[[#This Row],[Заказ (упаковок)
↓]],Таблица233[[#This Row],[Кратность заказа, упаковок]])&gt;0,"ошибка - неверное количество в заказе","")</f>
        <v/>
      </c>
    </row>
    <row r="531" spans="1:21" x14ac:dyDescent="0.3">
      <c r="A531" s="75"/>
      <c r="B531" s="76" t="s">
        <v>1999</v>
      </c>
      <c r="C531" s="77" t="s">
        <v>1832</v>
      </c>
      <c r="D531" s="78" t="s">
        <v>53</v>
      </c>
      <c r="E531" s="78" t="s">
        <v>652</v>
      </c>
      <c r="F531" s="79" t="s">
        <v>661</v>
      </c>
      <c r="G531" s="80" t="s">
        <v>1297</v>
      </c>
      <c r="H531" s="81" t="s">
        <v>57</v>
      </c>
      <c r="I531" s="81">
        <v>18</v>
      </c>
      <c r="J531" s="82">
        <v>6</v>
      </c>
      <c r="K531" s="167">
        <v>5.87</v>
      </c>
      <c r="L531" s="83">
        <v>10364</v>
      </c>
      <c r="M531" s="84" t="s">
        <v>58</v>
      </c>
      <c r="N531" s="85" t="s">
        <v>654</v>
      </c>
      <c r="O531" s="86">
        <v>8719497262533</v>
      </c>
      <c r="P531" s="86" t="s">
        <v>1833</v>
      </c>
      <c r="Q531" s="87"/>
      <c r="R531" s="88">
        <f t="shared" si="15"/>
        <v>0</v>
      </c>
      <c r="S531" s="89" t="str">
        <f t="shared" si="14"/>
        <v>-</v>
      </c>
      <c r="T531" s="90" t="str">
        <f>IF($K$16=1,"",IF(AND(Таблица233[[#This Row],[Заказ (упаковок)
↓]]=0,$K$16*Таблица233[[#This Row],[Уп. в коробке]]&lt;5),0,ROUNDDOWN($K$16*Таблица233[[#This Row],[Уп. в коробке]],0)))</f>
        <v/>
      </c>
      <c r="U531" s="91" t="str">
        <f>IF(MOD(Таблица233[[#This Row],[Заказ (упаковок)
↓]],Таблица233[[#This Row],[Кратность заказа, упаковок]])&gt;0,"ошибка - неверное количество в заказе","")</f>
        <v/>
      </c>
    </row>
    <row r="532" spans="1:21" x14ac:dyDescent="0.3">
      <c r="A532" s="75"/>
      <c r="B532" s="76" t="s">
        <v>2000</v>
      </c>
      <c r="C532" s="77" t="s">
        <v>1832</v>
      </c>
      <c r="D532" s="78" t="s">
        <v>53</v>
      </c>
      <c r="E532" s="78" t="s">
        <v>828</v>
      </c>
      <c r="F532" s="79" t="s">
        <v>84</v>
      </c>
      <c r="G532" s="80" t="s">
        <v>824</v>
      </c>
      <c r="H532" s="81" t="s">
        <v>57</v>
      </c>
      <c r="I532" s="81">
        <v>18</v>
      </c>
      <c r="J532" s="82">
        <v>6</v>
      </c>
      <c r="K532" s="167">
        <v>6.93</v>
      </c>
      <c r="L532" s="83">
        <v>10280</v>
      </c>
      <c r="M532" s="84" t="s">
        <v>58</v>
      </c>
      <c r="N532" s="85" t="s">
        <v>831</v>
      </c>
      <c r="O532" s="86" t="s">
        <v>2001</v>
      </c>
      <c r="P532" s="86" t="s">
        <v>1833</v>
      </c>
      <c r="Q532" s="87"/>
      <c r="R532" s="88">
        <f t="shared" si="15"/>
        <v>0</v>
      </c>
      <c r="S532" s="89" t="str">
        <f t="shared" si="14"/>
        <v>-</v>
      </c>
      <c r="T532" s="90" t="str">
        <f>IF($K$16=1,"",IF(AND(Таблица233[[#This Row],[Заказ (упаковок)
↓]]=0,$K$16*Таблица233[[#This Row],[Уп. в коробке]]&lt;5),0,ROUNDDOWN($K$16*Таблица233[[#This Row],[Уп. в коробке]],0)))</f>
        <v/>
      </c>
      <c r="U532" s="91" t="str">
        <f>IF(MOD(Таблица233[[#This Row],[Заказ (упаковок)
↓]],Таблица233[[#This Row],[Кратность заказа, упаковок]])&gt;0,"ошибка - неверное количество в заказе","")</f>
        <v/>
      </c>
    </row>
    <row r="533" spans="1:21" x14ac:dyDescent="0.3">
      <c r="A533" s="75"/>
      <c r="B533" s="76" t="s">
        <v>2002</v>
      </c>
      <c r="C533" s="77" t="s">
        <v>1832</v>
      </c>
      <c r="D533" s="78" t="s">
        <v>53</v>
      </c>
      <c r="E533" s="78" t="s">
        <v>329</v>
      </c>
      <c r="F533" s="79" t="s">
        <v>84</v>
      </c>
      <c r="G533" s="80" t="s">
        <v>824</v>
      </c>
      <c r="H533" s="81" t="s">
        <v>57</v>
      </c>
      <c r="I533" s="81">
        <v>18</v>
      </c>
      <c r="J533" s="82">
        <v>6</v>
      </c>
      <c r="K533" s="167">
        <v>6.6099999999999994</v>
      </c>
      <c r="L533" s="83">
        <v>10285</v>
      </c>
      <c r="M533" s="84" t="s">
        <v>58</v>
      </c>
      <c r="N533" s="85" t="s">
        <v>332</v>
      </c>
      <c r="O533" s="86" t="s">
        <v>2003</v>
      </c>
      <c r="P533" s="86" t="s">
        <v>1833</v>
      </c>
      <c r="Q533" s="87"/>
      <c r="R533" s="88">
        <f t="shared" si="15"/>
        <v>0</v>
      </c>
      <c r="S533" s="89" t="str">
        <f t="shared" si="14"/>
        <v>-</v>
      </c>
      <c r="T533" s="90" t="str">
        <f>IF($K$16=1,"",IF(AND(Таблица233[[#This Row],[Заказ (упаковок)
↓]]=0,$K$16*Таблица233[[#This Row],[Уп. в коробке]]&lt;5),0,ROUNDDOWN($K$16*Таблица233[[#This Row],[Уп. в коробке]],0)))</f>
        <v/>
      </c>
      <c r="U533" s="91" t="str">
        <f>IF(MOD(Таблица233[[#This Row],[Заказ (упаковок)
↓]],Таблица233[[#This Row],[Кратность заказа, упаковок]])&gt;0,"ошибка - неверное количество в заказе","")</f>
        <v/>
      </c>
    </row>
    <row r="534" spans="1:21" x14ac:dyDescent="0.3">
      <c r="A534" s="75"/>
      <c r="B534" s="76" t="s">
        <v>2004</v>
      </c>
      <c r="C534" s="77" t="s">
        <v>1832</v>
      </c>
      <c r="D534" s="78" t="s">
        <v>53</v>
      </c>
      <c r="E534" s="78" t="s">
        <v>329</v>
      </c>
      <c r="F534" s="79" t="s">
        <v>348</v>
      </c>
      <c r="G534" s="80" t="s">
        <v>824</v>
      </c>
      <c r="H534" s="81" t="s">
        <v>57</v>
      </c>
      <c r="I534" s="81">
        <v>18</v>
      </c>
      <c r="J534" s="82">
        <v>6</v>
      </c>
      <c r="K534" s="167">
        <v>6.93</v>
      </c>
      <c r="L534" s="83">
        <v>10286</v>
      </c>
      <c r="M534" s="84" t="s">
        <v>58</v>
      </c>
      <c r="N534" s="85" t="s">
        <v>332</v>
      </c>
      <c r="O534" s="86">
        <v>8719497262519</v>
      </c>
      <c r="P534" s="86" t="s">
        <v>1833</v>
      </c>
      <c r="Q534" s="87"/>
      <c r="R534" s="88">
        <f t="shared" si="15"/>
        <v>0</v>
      </c>
      <c r="S534" s="89" t="str">
        <f t="shared" si="14"/>
        <v>-</v>
      </c>
      <c r="T534" s="90" t="str">
        <f>IF($K$16=1,"",IF(AND(Таблица233[[#This Row],[Заказ (упаковок)
↓]]=0,$K$16*Таблица233[[#This Row],[Уп. в коробке]]&lt;5),0,ROUNDDOWN($K$16*Таблица233[[#This Row],[Уп. в коробке]],0)))</f>
        <v/>
      </c>
      <c r="U534" s="91" t="str">
        <f>IF(MOD(Таблица233[[#This Row],[Заказ (упаковок)
↓]],Таблица233[[#This Row],[Кратность заказа, упаковок]])&gt;0,"ошибка - неверное количество в заказе","")</f>
        <v/>
      </c>
    </row>
    <row r="535" spans="1:21" x14ac:dyDescent="0.3">
      <c r="A535" s="75"/>
      <c r="B535" s="76" t="s">
        <v>2005</v>
      </c>
      <c r="C535" s="77" t="s">
        <v>1832</v>
      </c>
      <c r="D535" s="78" t="s">
        <v>53</v>
      </c>
      <c r="E535" s="78" t="s">
        <v>794</v>
      </c>
      <c r="F535" s="79" t="s">
        <v>2006</v>
      </c>
      <c r="G535" s="80" t="s">
        <v>1868</v>
      </c>
      <c r="H535" s="81" t="s">
        <v>1146</v>
      </c>
      <c r="I535" s="81">
        <v>18</v>
      </c>
      <c r="J535" s="82">
        <v>6</v>
      </c>
      <c r="K535" s="167">
        <v>5.76</v>
      </c>
      <c r="L535" s="83">
        <v>10288</v>
      </c>
      <c r="M535" s="84" t="s">
        <v>58</v>
      </c>
      <c r="N535" s="85" t="s">
        <v>2007</v>
      </c>
      <c r="O535" s="86">
        <v>8719474812218</v>
      </c>
      <c r="P535" s="86" t="s">
        <v>1833</v>
      </c>
      <c r="Q535" s="87"/>
      <c r="R535" s="88">
        <f t="shared" si="15"/>
        <v>0</v>
      </c>
      <c r="S535" s="89" t="str">
        <f t="shared" si="14"/>
        <v>-</v>
      </c>
      <c r="T535" s="90" t="str">
        <f>IF($K$16=1,"",IF(AND(Таблица233[[#This Row],[Заказ (упаковок)
↓]]=0,$K$16*Таблица233[[#This Row],[Уп. в коробке]]&lt;5),0,ROUNDDOWN($K$16*Таблица233[[#This Row],[Уп. в коробке]],0)))</f>
        <v/>
      </c>
      <c r="U535" s="91" t="str">
        <f>IF(MOD(Таблица233[[#This Row],[Заказ (упаковок)
↓]],Таблица233[[#This Row],[Кратность заказа, упаковок]])&gt;0,"ошибка - неверное количество в заказе","")</f>
        <v/>
      </c>
    </row>
    <row r="536" spans="1:21" x14ac:dyDescent="0.3">
      <c r="A536" s="75"/>
      <c r="B536" s="76" t="s">
        <v>2008</v>
      </c>
      <c r="C536" s="77" t="s">
        <v>1832</v>
      </c>
      <c r="D536" s="78" t="s">
        <v>53</v>
      </c>
      <c r="E536" s="78" t="s">
        <v>783</v>
      </c>
      <c r="F536" s="79" t="s">
        <v>84</v>
      </c>
      <c r="G536" s="80" t="s">
        <v>1836</v>
      </c>
      <c r="H536" s="81" t="s">
        <v>747</v>
      </c>
      <c r="I536" s="81">
        <v>18</v>
      </c>
      <c r="J536" s="82">
        <v>6</v>
      </c>
      <c r="K536" s="167">
        <v>5.34</v>
      </c>
      <c r="L536" s="83">
        <v>10290</v>
      </c>
      <c r="M536" s="84" t="s">
        <v>58</v>
      </c>
      <c r="N536" s="85" t="s">
        <v>786</v>
      </c>
      <c r="O536" s="86" t="s">
        <v>2009</v>
      </c>
      <c r="P536" s="86" t="s">
        <v>1833</v>
      </c>
      <c r="Q536" s="87"/>
      <c r="R536" s="88">
        <f t="shared" si="15"/>
        <v>0</v>
      </c>
      <c r="S536" s="89" t="str">
        <f t="shared" si="14"/>
        <v>-</v>
      </c>
      <c r="T536" s="90" t="str">
        <f>IF($K$16=1,"",IF(AND(Таблица233[[#This Row],[Заказ (упаковок)
↓]]=0,$K$16*Таблица233[[#This Row],[Уп. в коробке]]&lt;5),0,ROUNDDOWN($K$16*Таблица233[[#This Row],[Уп. в коробке]],0)))</f>
        <v/>
      </c>
      <c r="U536" s="91" t="str">
        <f>IF(MOD(Таблица233[[#This Row],[Заказ (упаковок)
↓]],Таблица233[[#This Row],[Кратность заказа, упаковок]])&gt;0,"ошибка - неверное количество в заказе","")</f>
        <v/>
      </c>
    </row>
    <row r="537" spans="1:21" x14ac:dyDescent="0.3">
      <c r="A537" s="75"/>
      <c r="B537" s="76" t="s">
        <v>2010</v>
      </c>
      <c r="C537" s="77" t="s">
        <v>1832</v>
      </c>
      <c r="D537" s="78" t="s">
        <v>53</v>
      </c>
      <c r="E537" s="78" t="s">
        <v>813</v>
      </c>
      <c r="F537" s="79"/>
      <c r="G537" s="80" t="s">
        <v>1836</v>
      </c>
      <c r="H537" s="81" t="s">
        <v>814</v>
      </c>
      <c r="I537" s="81">
        <v>18</v>
      </c>
      <c r="J537" s="82">
        <v>6</v>
      </c>
      <c r="K537" s="167">
        <v>6.93</v>
      </c>
      <c r="L537" s="83">
        <v>10291</v>
      </c>
      <c r="M537" s="84" t="s">
        <v>58</v>
      </c>
      <c r="N537" s="85" t="s">
        <v>816</v>
      </c>
      <c r="O537" s="86">
        <v>8719474812225</v>
      </c>
      <c r="P537" s="86" t="s">
        <v>1833</v>
      </c>
      <c r="Q537" s="87"/>
      <c r="R537" s="88">
        <f t="shared" si="15"/>
        <v>0</v>
      </c>
      <c r="S537" s="89" t="str">
        <f t="shared" si="14"/>
        <v>-</v>
      </c>
      <c r="T537" s="90" t="str">
        <f>IF($K$16=1,"",IF(AND(Таблица233[[#This Row],[Заказ (упаковок)
↓]]=0,$K$16*Таблица233[[#This Row],[Уп. в коробке]]&lt;5),0,ROUNDDOWN($K$16*Таблица233[[#This Row],[Уп. в коробке]],0)))</f>
        <v/>
      </c>
      <c r="U537" s="91" t="str">
        <f>IF(MOD(Таблица233[[#This Row],[Заказ (упаковок)
↓]],Таблица233[[#This Row],[Кратность заказа, упаковок]])&gt;0,"ошибка - неверное количество в заказе","")</f>
        <v/>
      </c>
    </row>
    <row r="538" spans="1:21" x14ac:dyDescent="0.3">
      <c r="A538" s="75"/>
      <c r="B538" s="76" t="s">
        <v>2011</v>
      </c>
      <c r="C538" s="77" t="s">
        <v>1832</v>
      </c>
      <c r="D538" s="78" t="s">
        <v>53</v>
      </c>
      <c r="E538" s="78" t="s">
        <v>112</v>
      </c>
      <c r="F538" s="79" t="s">
        <v>122</v>
      </c>
      <c r="G538" s="80" t="s">
        <v>1297</v>
      </c>
      <c r="H538" s="81" t="s">
        <v>57</v>
      </c>
      <c r="I538" s="81">
        <v>18</v>
      </c>
      <c r="J538" s="82">
        <v>6</v>
      </c>
      <c r="K538" s="167">
        <v>5.66</v>
      </c>
      <c r="L538" s="83">
        <v>10292</v>
      </c>
      <c r="M538" s="84" t="s">
        <v>58</v>
      </c>
      <c r="N538" s="85" t="s">
        <v>115</v>
      </c>
      <c r="O538" s="86">
        <v>8719497266746</v>
      </c>
      <c r="P538" s="86" t="s">
        <v>1833</v>
      </c>
      <c r="Q538" s="87"/>
      <c r="R538" s="88">
        <f t="shared" si="15"/>
        <v>0</v>
      </c>
      <c r="S538" s="89" t="str">
        <f t="shared" si="14"/>
        <v>-</v>
      </c>
      <c r="T538" s="90" t="str">
        <f>IF($K$16=1,"",IF(AND(Таблица233[[#This Row],[Заказ (упаковок)
↓]]=0,$K$16*Таблица233[[#This Row],[Уп. в коробке]]&lt;5),0,ROUNDDOWN($K$16*Таблица233[[#This Row],[Уп. в коробке]],0)))</f>
        <v/>
      </c>
      <c r="U538" s="91" t="str">
        <f>IF(MOD(Таблица233[[#This Row],[Заказ (упаковок)
↓]],Таблица233[[#This Row],[Кратность заказа, упаковок]])&gt;0,"ошибка - неверное количество в заказе","")</f>
        <v/>
      </c>
    </row>
    <row r="539" spans="1:21" x14ac:dyDescent="0.3">
      <c r="A539" s="75"/>
      <c r="B539" s="76" t="s">
        <v>2012</v>
      </c>
      <c r="C539" s="77" t="s">
        <v>1832</v>
      </c>
      <c r="D539" s="78" t="s">
        <v>53</v>
      </c>
      <c r="E539" s="78" t="s">
        <v>391</v>
      </c>
      <c r="F539" s="79" t="s">
        <v>2013</v>
      </c>
      <c r="G539" s="80" t="s">
        <v>1297</v>
      </c>
      <c r="H539" s="81" t="s">
        <v>57</v>
      </c>
      <c r="I539" s="81">
        <v>18</v>
      </c>
      <c r="J539" s="82">
        <v>6</v>
      </c>
      <c r="K539" s="167">
        <v>5.66</v>
      </c>
      <c r="L539" s="83">
        <v>10295</v>
      </c>
      <c r="M539" s="84" t="s">
        <v>58</v>
      </c>
      <c r="N539" s="85" t="s">
        <v>394</v>
      </c>
      <c r="O539" s="86">
        <v>8719075292679</v>
      </c>
      <c r="P539" s="86" t="s">
        <v>1833</v>
      </c>
      <c r="Q539" s="87"/>
      <c r="R539" s="88">
        <f t="shared" si="15"/>
        <v>0</v>
      </c>
      <c r="S539" s="89" t="str">
        <f t="shared" ref="S539:S602" si="16">IF(Q539/I539=0,"-",Q539/I539)</f>
        <v>-</v>
      </c>
      <c r="T539" s="90" t="str">
        <f>IF($K$16=1,"",IF(AND(Таблица233[[#This Row],[Заказ (упаковок)
↓]]=0,$K$16*Таблица233[[#This Row],[Уп. в коробке]]&lt;5),0,ROUNDDOWN($K$16*Таблица233[[#This Row],[Уп. в коробке]],0)))</f>
        <v/>
      </c>
      <c r="U539" s="91" t="str">
        <f>IF(MOD(Таблица233[[#This Row],[Заказ (упаковок)
↓]],Таблица233[[#This Row],[Кратность заказа, упаковок]])&gt;0,"ошибка - неверное количество в заказе","")</f>
        <v/>
      </c>
    </row>
    <row r="540" spans="1:21" x14ac:dyDescent="0.3">
      <c r="A540" s="75"/>
      <c r="B540" s="76" t="s">
        <v>2014</v>
      </c>
      <c r="C540" s="77" t="s">
        <v>1832</v>
      </c>
      <c r="D540" s="78" t="s">
        <v>53</v>
      </c>
      <c r="E540" s="78" t="s">
        <v>112</v>
      </c>
      <c r="F540" s="79" t="s">
        <v>130</v>
      </c>
      <c r="G540" s="80" t="s">
        <v>1297</v>
      </c>
      <c r="H540" s="81" t="s">
        <v>57</v>
      </c>
      <c r="I540" s="81">
        <v>18</v>
      </c>
      <c r="J540" s="82">
        <v>6</v>
      </c>
      <c r="K540" s="167">
        <v>5.66</v>
      </c>
      <c r="L540" s="83">
        <v>10300</v>
      </c>
      <c r="M540" s="84" t="s">
        <v>58</v>
      </c>
      <c r="N540" s="85" t="s">
        <v>115</v>
      </c>
      <c r="O540" s="86" t="s">
        <v>2015</v>
      </c>
      <c r="P540" s="86" t="s">
        <v>1833</v>
      </c>
      <c r="Q540" s="87"/>
      <c r="R540" s="88">
        <f t="shared" ref="R540:R603" si="17">K540*Q540</f>
        <v>0</v>
      </c>
      <c r="S540" s="89" t="str">
        <f t="shared" si="16"/>
        <v>-</v>
      </c>
      <c r="T540" s="90" t="str">
        <f>IF($K$16=1,"",IF(AND(Таблица233[[#This Row],[Заказ (упаковок)
↓]]=0,$K$16*Таблица233[[#This Row],[Уп. в коробке]]&lt;5),0,ROUNDDOWN($K$16*Таблица233[[#This Row],[Уп. в коробке]],0)))</f>
        <v/>
      </c>
      <c r="U540" s="91" t="str">
        <f>IF(MOD(Таблица233[[#This Row],[Заказ (упаковок)
↓]],Таблица233[[#This Row],[Кратность заказа, упаковок]])&gt;0,"ошибка - неверное количество в заказе","")</f>
        <v/>
      </c>
    </row>
    <row r="541" spans="1:21" x14ac:dyDescent="0.3">
      <c r="A541" s="75"/>
      <c r="B541" s="76" t="s">
        <v>2016</v>
      </c>
      <c r="C541" s="77" t="s">
        <v>1832</v>
      </c>
      <c r="D541" s="78" t="s">
        <v>53</v>
      </c>
      <c r="E541" s="78" t="s">
        <v>112</v>
      </c>
      <c r="F541" s="79" t="s">
        <v>141</v>
      </c>
      <c r="G541" s="80" t="s">
        <v>1297</v>
      </c>
      <c r="H541" s="81" t="s">
        <v>57</v>
      </c>
      <c r="I541" s="81">
        <v>18</v>
      </c>
      <c r="J541" s="82">
        <v>6</v>
      </c>
      <c r="K541" s="167">
        <v>5.87</v>
      </c>
      <c r="L541" s="83">
        <v>10305</v>
      </c>
      <c r="M541" s="84" t="s">
        <v>58</v>
      </c>
      <c r="N541" s="85" t="s">
        <v>115</v>
      </c>
      <c r="O541" s="86">
        <v>8719075292709</v>
      </c>
      <c r="P541" s="86" t="s">
        <v>1833</v>
      </c>
      <c r="Q541" s="87"/>
      <c r="R541" s="88">
        <f t="shared" si="17"/>
        <v>0</v>
      </c>
      <c r="S541" s="89" t="str">
        <f t="shared" si="16"/>
        <v>-</v>
      </c>
      <c r="T541" s="90" t="str">
        <f>IF($K$16=1,"",IF(AND(Таблица233[[#This Row],[Заказ (упаковок)
↓]]=0,$K$16*Таблица233[[#This Row],[Уп. в коробке]]&lt;5),0,ROUNDDOWN($K$16*Таблица233[[#This Row],[Уп. в коробке]],0)))</f>
        <v/>
      </c>
      <c r="U541" s="91" t="str">
        <f>IF(MOD(Таблица233[[#This Row],[Заказ (упаковок)
↓]],Таблица233[[#This Row],[Кратность заказа, упаковок]])&gt;0,"ошибка - неверное количество в заказе","")</f>
        <v/>
      </c>
    </row>
    <row r="542" spans="1:21" x14ac:dyDescent="0.3">
      <c r="A542" s="75"/>
      <c r="B542" s="76" t="s">
        <v>2017</v>
      </c>
      <c r="C542" s="77" t="s">
        <v>1832</v>
      </c>
      <c r="D542" s="78" t="s">
        <v>53</v>
      </c>
      <c r="E542" s="78" t="s">
        <v>112</v>
      </c>
      <c r="F542" s="79" t="s">
        <v>153</v>
      </c>
      <c r="G542" s="80" t="s">
        <v>1297</v>
      </c>
      <c r="H542" s="81" t="s">
        <v>57</v>
      </c>
      <c r="I542" s="81">
        <v>18</v>
      </c>
      <c r="J542" s="82">
        <v>6</v>
      </c>
      <c r="K542" s="167">
        <v>5.66</v>
      </c>
      <c r="L542" s="83">
        <v>10307</v>
      </c>
      <c r="M542" s="84" t="s">
        <v>58</v>
      </c>
      <c r="N542" s="85" t="s">
        <v>2018</v>
      </c>
      <c r="O542" s="86">
        <v>8719474812232</v>
      </c>
      <c r="P542" s="86" t="s">
        <v>1833</v>
      </c>
      <c r="Q542" s="87"/>
      <c r="R542" s="88">
        <f t="shared" si="17"/>
        <v>0</v>
      </c>
      <c r="S542" s="89" t="str">
        <f t="shared" si="16"/>
        <v>-</v>
      </c>
      <c r="T542" s="90" t="str">
        <f>IF($K$16=1,"",IF(AND(Таблица233[[#This Row],[Заказ (упаковок)
↓]]=0,$K$16*Таблица233[[#This Row],[Уп. в коробке]]&lt;5),0,ROUNDDOWN($K$16*Таблица233[[#This Row],[Уп. в коробке]],0)))</f>
        <v/>
      </c>
      <c r="U542" s="91" t="str">
        <f>IF(MOD(Таблица233[[#This Row],[Заказ (упаковок)
↓]],Таблица233[[#This Row],[Кратность заказа, упаковок]])&gt;0,"ошибка - неверное количество в заказе","")</f>
        <v/>
      </c>
    </row>
    <row r="543" spans="1:21" x14ac:dyDescent="0.3">
      <c r="A543" s="75"/>
      <c r="B543" s="76" t="s">
        <v>2019</v>
      </c>
      <c r="C543" s="77" t="s">
        <v>1832</v>
      </c>
      <c r="D543" s="78" t="s">
        <v>53</v>
      </c>
      <c r="E543" s="78" t="s">
        <v>112</v>
      </c>
      <c r="F543" s="79" t="s">
        <v>228</v>
      </c>
      <c r="G543" s="80" t="s">
        <v>1297</v>
      </c>
      <c r="H543" s="81" t="s">
        <v>57</v>
      </c>
      <c r="I543" s="81">
        <v>18</v>
      </c>
      <c r="J543" s="82">
        <v>6</v>
      </c>
      <c r="K543" s="167">
        <v>5.66</v>
      </c>
      <c r="L543" s="83">
        <v>10310</v>
      </c>
      <c r="M543" s="84" t="s">
        <v>58</v>
      </c>
      <c r="N543" s="85" t="s">
        <v>115</v>
      </c>
      <c r="O543" s="86" t="s">
        <v>2020</v>
      </c>
      <c r="P543" s="86" t="s">
        <v>1833</v>
      </c>
      <c r="Q543" s="87"/>
      <c r="R543" s="88">
        <f t="shared" si="17"/>
        <v>0</v>
      </c>
      <c r="S543" s="89" t="str">
        <f t="shared" si="16"/>
        <v>-</v>
      </c>
      <c r="T543" s="90" t="str">
        <f>IF($K$16=1,"",IF(AND(Таблица233[[#This Row],[Заказ (упаковок)
↓]]=0,$K$16*Таблица233[[#This Row],[Уп. в коробке]]&lt;5),0,ROUNDDOWN($K$16*Таблица233[[#This Row],[Уп. в коробке]],0)))</f>
        <v/>
      </c>
      <c r="U543" s="91" t="str">
        <f>IF(MOD(Таблица233[[#This Row],[Заказ (упаковок)
↓]],Таблица233[[#This Row],[Кратность заказа, упаковок]])&gt;0,"ошибка - неверное количество в заказе","")</f>
        <v/>
      </c>
    </row>
    <row r="544" spans="1:21" x14ac:dyDescent="0.3">
      <c r="A544" s="75"/>
      <c r="B544" s="76" t="s">
        <v>2021</v>
      </c>
      <c r="C544" s="77" t="s">
        <v>1832</v>
      </c>
      <c r="D544" s="78" t="s">
        <v>53</v>
      </c>
      <c r="E544" s="78" t="s">
        <v>112</v>
      </c>
      <c r="F544" s="79" t="s">
        <v>2022</v>
      </c>
      <c r="G544" s="80" t="s">
        <v>1297</v>
      </c>
      <c r="H544" s="81" t="s">
        <v>57</v>
      </c>
      <c r="I544" s="81">
        <v>18</v>
      </c>
      <c r="J544" s="82">
        <v>6</v>
      </c>
      <c r="K544" s="167">
        <v>5.87</v>
      </c>
      <c r="L544" s="83">
        <v>10312</v>
      </c>
      <c r="M544" s="84" t="s">
        <v>58</v>
      </c>
      <c r="N544" s="85" t="s">
        <v>115</v>
      </c>
      <c r="O544" s="86">
        <v>8719474818746</v>
      </c>
      <c r="P544" s="86" t="s">
        <v>1833</v>
      </c>
      <c r="Q544" s="87"/>
      <c r="R544" s="88">
        <f t="shared" si="17"/>
        <v>0</v>
      </c>
      <c r="S544" s="89" t="str">
        <f t="shared" si="16"/>
        <v>-</v>
      </c>
      <c r="T544" s="90" t="str">
        <f>IF($K$16=1,"",IF(AND(Таблица233[[#This Row],[Заказ (упаковок)
↓]]=0,$K$16*Таблица233[[#This Row],[Уп. в коробке]]&lt;5),0,ROUNDDOWN($K$16*Таблица233[[#This Row],[Уп. в коробке]],0)))</f>
        <v/>
      </c>
      <c r="U544" s="91" t="str">
        <f>IF(MOD(Таблица233[[#This Row],[Заказ (упаковок)
↓]],Таблица233[[#This Row],[Кратность заказа, упаковок]])&gt;0,"ошибка - неверное количество в заказе","")</f>
        <v/>
      </c>
    </row>
    <row r="545" spans="1:21" x14ac:dyDescent="0.3">
      <c r="A545" s="75"/>
      <c r="B545" s="76" t="s">
        <v>2023</v>
      </c>
      <c r="C545" s="77" t="s">
        <v>1832</v>
      </c>
      <c r="D545" s="78" t="s">
        <v>53</v>
      </c>
      <c r="E545" s="78" t="s">
        <v>112</v>
      </c>
      <c r="F545" s="79" t="s">
        <v>196</v>
      </c>
      <c r="G545" s="80" t="s">
        <v>1297</v>
      </c>
      <c r="H545" s="81" t="s">
        <v>57</v>
      </c>
      <c r="I545" s="81">
        <v>18</v>
      </c>
      <c r="J545" s="82">
        <v>6</v>
      </c>
      <c r="K545" s="167">
        <v>6.08</v>
      </c>
      <c r="L545" s="83">
        <v>10315</v>
      </c>
      <c r="M545" s="84" t="s">
        <v>58</v>
      </c>
      <c r="N545" s="85" t="s">
        <v>115</v>
      </c>
      <c r="O545" s="86" t="s">
        <v>2024</v>
      </c>
      <c r="P545" s="86" t="s">
        <v>1833</v>
      </c>
      <c r="Q545" s="87"/>
      <c r="R545" s="88">
        <f t="shared" si="17"/>
        <v>0</v>
      </c>
      <c r="S545" s="89" t="str">
        <f t="shared" si="16"/>
        <v>-</v>
      </c>
      <c r="T545" s="90" t="str">
        <f>IF($K$16=1,"",IF(AND(Таблица233[[#This Row],[Заказ (упаковок)
↓]]=0,$K$16*Таблица233[[#This Row],[Уп. в коробке]]&lt;5),0,ROUNDDOWN($K$16*Таблица233[[#This Row],[Уп. в коробке]],0)))</f>
        <v/>
      </c>
      <c r="U545" s="91" t="str">
        <f>IF(MOD(Таблица233[[#This Row],[Заказ (упаковок)
↓]],Таблица233[[#This Row],[Кратность заказа, упаковок]])&gt;0,"ошибка - неверное количество в заказе","")</f>
        <v/>
      </c>
    </row>
    <row r="546" spans="1:21" x14ac:dyDescent="0.3">
      <c r="A546" s="75"/>
      <c r="B546" s="76" t="s">
        <v>2025</v>
      </c>
      <c r="C546" s="77" t="s">
        <v>1832</v>
      </c>
      <c r="D546" s="78" t="s">
        <v>53</v>
      </c>
      <c r="E546" s="78" t="s">
        <v>439</v>
      </c>
      <c r="F546" s="79" t="s">
        <v>461</v>
      </c>
      <c r="G546" s="80" t="s">
        <v>1297</v>
      </c>
      <c r="H546" s="81" t="s">
        <v>57</v>
      </c>
      <c r="I546" s="81">
        <v>18</v>
      </c>
      <c r="J546" s="82">
        <v>6</v>
      </c>
      <c r="K546" s="167">
        <v>6.08</v>
      </c>
      <c r="L546" s="83">
        <v>10320</v>
      </c>
      <c r="M546" s="84" t="s">
        <v>58</v>
      </c>
      <c r="N546" s="85" t="s">
        <v>2026</v>
      </c>
      <c r="O546" s="86" t="s">
        <v>2027</v>
      </c>
      <c r="P546" s="86" t="s">
        <v>1833</v>
      </c>
      <c r="Q546" s="87"/>
      <c r="R546" s="88">
        <f t="shared" si="17"/>
        <v>0</v>
      </c>
      <c r="S546" s="89" t="str">
        <f t="shared" si="16"/>
        <v>-</v>
      </c>
      <c r="T546" s="90" t="str">
        <f>IF($K$16=1,"",IF(AND(Таблица233[[#This Row],[Заказ (упаковок)
↓]]=0,$K$16*Таблица233[[#This Row],[Уп. в коробке]]&lt;5),0,ROUNDDOWN($K$16*Таблица233[[#This Row],[Уп. в коробке]],0)))</f>
        <v/>
      </c>
      <c r="U546" s="91" t="str">
        <f>IF(MOD(Таблица233[[#This Row],[Заказ (упаковок)
↓]],Таблица233[[#This Row],[Кратность заказа, упаковок]])&gt;0,"ошибка - неверное количество в заказе","")</f>
        <v/>
      </c>
    </row>
    <row r="547" spans="1:21" x14ac:dyDescent="0.3">
      <c r="A547" s="75"/>
      <c r="B547" s="76" t="s">
        <v>2028</v>
      </c>
      <c r="C547" s="77" t="s">
        <v>1832</v>
      </c>
      <c r="D547" s="78" t="s">
        <v>53</v>
      </c>
      <c r="E547" s="78" t="s">
        <v>112</v>
      </c>
      <c r="F547" s="79" t="s">
        <v>2029</v>
      </c>
      <c r="G547" s="80" t="s">
        <v>1297</v>
      </c>
      <c r="H547" s="81" t="s">
        <v>57</v>
      </c>
      <c r="I547" s="81">
        <v>18</v>
      </c>
      <c r="J547" s="82">
        <v>6</v>
      </c>
      <c r="K547" s="167">
        <v>6.08</v>
      </c>
      <c r="L547" s="83">
        <v>10325</v>
      </c>
      <c r="M547" s="84" t="s">
        <v>58</v>
      </c>
      <c r="N547" s="85" t="s">
        <v>115</v>
      </c>
      <c r="O547" s="86" t="s">
        <v>2030</v>
      </c>
      <c r="P547" s="86" t="s">
        <v>1833</v>
      </c>
      <c r="Q547" s="87"/>
      <c r="R547" s="88">
        <f t="shared" si="17"/>
        <v>0</v>
      </c>
      <c r="S547" s="89" t="str">
        <f t="shared" si="16"/>
        <v>-</v>
      </c>
      <c r="T547" s="90" t="str">
        <f>IF($K$16=1,"",IF(AND(Таблица233[[#This Row],[Заказ (упаковок)
↓]]=0,$K$16*Таблица233[[#This Row],[Уп. в коробке]]&lt;5),0,ROUNDDOWN($K$16*Таблица233[[#This Row],[Уп. в коробке]],0)))</f>
        <v/>
      </c>
      <c r="U547" s="91" t="str">
        <f>IF(MOD(Таблица233[[#This Row],[Заказ (упаковок)
↓]],Таблица233[[#This Row],[Кратность заказа, упаковок]])&gt;0,"ошибка - неверное количество в заказе","")</f>
        <v/>
      </c>
    </row>
    <row r="548" spans="1:21" x14ac:dyDescent="0.3">
      <c r="A548" s="75"/>
      <c r="B548" s="76" t="s">
        <v>2031</v>
      </c>
      <c r="C548" s="77" t="s">
        <v>1832</v>
      </c>
      <c r="D548" s="78" t="s">
        <v>53</v>
      </c>
      <c r="E548" s="78" t="s">
        <v>112</v>
      </c>
      <c r="F548" s="79" t="s">
        <v>2032</v>
      </c>
      <c r="G548" s="80" t="s">
        <v>1297</v>
      </c>
      <c r="H548" s="81" t="s">
        <v>57</v>
      </c>
      <c r="I548" s="81">
        <v>18</v>
      </c>
      <c r="J548" s="82">
        <v>6</v>
      </c>
      <c r="K548" s="167">
        <v>5.66</v>
      </c>
      <c r="L548" s="83">
        <v>10330</v>
      </c>
      <c r="M548" s="84" t="s">
        <v>58</v>
      </c>
      <c r="N548" s="85" t="s">
        <v>115</v>
      </c>
      <c r="O548" s="86" t="s">
        <v>2033</v>
      </c>
      <c r="P548" s="86" t="s">
        <v>1833</v>
      </c>
      <c r="Q548" s="87"/>
      <c r="R548" s="88">
        <f t="shared" si="17"/>
        <v>0</v>
      </c>
      <c r="S548" s="89" t="str">
        <f t="shared" si="16"/>
        <v>-</v>
      </c>
      <c r="T548" s="90" t="str">
        <f>IF($K$16=1,"",IF(AND(Таблица233[[#This Row],[Заказ (упаковок)
↓]]=0,$K$16*Таблица233[[#This Row],[Уп. в коробке]]&lt;5),0,ROUNDDOWN($K$16*Таблица233[[#This Row],[Уп. в коробке]],0)))</f>
        <v/>
      </c>
      <c r="U548" s="91" t="str">
        <f>IF(MOD(Таблица233[[#This Row],[Заказ (упаковок)
↓]],Таблица233[[#This Row],[Кратность заказа, упаковок]])&gt;0,"ошибка - неверное количество в заказе","")</f>
        <v/>
      </c>
    </row>
    <row r="549" spans="1:21" x14ac:dyDescent="0.3">
      <c r="A549" s="75"/>
      <c r="B549" s="76" t="s">
        <v>2034</v>
      </c>
      <c r="C549" s="77" t="s">
        <v>1832</v>
      </c>
      <c r="D549" s="78" t="s">
        <v>53</v>
      </c>
      <c r="E549" s="78" t="s">
        <v>112</v>
      </c>
      <c r="F549" s="79" t="s">
        <v>2035</v>
      </c>
      <c r="G549" s="80" t="s">
        <v>1297</v>
      </c>
      <c r="H549" s="81" t="s">
        <v>57</v>
      </c>
      <c r="I549" s="81">
        <v>18</v>
      </c>
      <c r="J549" s="82">
        <v>6</v>
      </c>
      <c r="K549" s="167">
        <v>6.08</v>
      </c>
      <c r="L549" s="83">
        <v>10335</v>
      </c>
      <c r="M549" s="84" t="s">
        <v>58</v>
      </c>
      <c r="N549" s="85" t="s">
        <v>115</v>
      </c>
      <c r="O549" s="86" t="s">
        <v>2036</v>
      </c>
      <c r="P549" s="86" t="s">
        <v>1833</v>
      </c>
      <c r="Q549" s="87"/>
      <c r="R549" s="88">
        <f t="shared" si="17"/>
        <v>0</v>
      </c>
      <c r="S549" s="89" t="str">
        <f t="shared" si="16"/>
        <v>-</v>
      </c>
      <c r="T549" s="90" t="str">
        <f>IF($K$16=1,"",IF(AND(Таблица233[[#This Row],[Заказ (упаковок)
↓]]=0,$K$16*Таблица233[[#This Row],[Уп. в коробке]]&lt;5),0,ROUNDDOWN($K$16*Таблица233[[#This Row],[Уп. в коробке]],0)))</f>
        <v/>
      </c>
      <c r="U549" s="91" t="str">
        <f>IF(MOD(Таблица233[[#This Row],[Заказ (упаковок)
↓]],Таблица233[[#This Row],[Кратность заказа, упаковок]])&gt;0,"ошибка - неверное количество в заказе","")</f>
        <v/>
      </c>
    </row>
    <row r="550" spans="1:21" x14ac:dyDescent="0.3">
      <c r="A550" s="75"/>
      <c r="B550" s="76" t="s">
        <v>2037</v>
      </c>
      <c r="C550" s="77" t="s">
        <v>1832</v>
      </c>
      <c r="D550" s="78" t="s">
        <v>53</v>
      </c>
      <c r="E550" s="78" t="s">
        <v>112</v>
      </c>
      <c r="F550" s="79" t="s">
        <v>144</v>
      </c>
      <c r="G550" s="80" t="s">
        <v>1297</v>
      </c>
      <c r="H550" s="81" t="s">
        <v>57</v>
      </c>
      <c r="I550" s="81">
        <v>18</v>
      </c>
      <c r="J550" s="82">
        <v>6</v>
      </c>
      <c r="K550" s="167">
        <v>5.87</v>
      </c>
      <c r="L550" s="83">
        <v>10340</v>
      </c>
      <c r="M550" s="84" t="s">
        <v>58</v>
      </c>
      <c r="N550" s="85" t="s">
        <v>115</v>
      </c>
      <c r="O550" s="86">
        <v>8719075292686</v>
      </c>
      <c r="P550" s="86" t="s">
        <v>1833</v>
      </c>
      <c r="Q550" s="87"/>
      <c r="R550" s="88">
        <f t="shared" si="17"/>
        <v>0</v>
      </c>
      <c r="S550" s="89" t="str">
        <f t="shared" si="16"/>
        <v>-</v>
      </c>
      <c r="T550" s="90" t="str">
        <f>IF($K$16=1,"",IF(AND(Таблица233[[#This Row],[Заказ (упаковок)
↓]]=0,$K$16*Таблица233[[#This Row],[Уп. в коробке]]&lt;5),0,ROUNDDOWN($K$16*Таблица233[[#This Row],[Уп. в коробке]],0)))</f>
        <v/>
      </c>
      <c r="U550" s="91" t="str">
        <f>IF(MOD(Таблица233[[#This Row],[Заказ (упаковок)
↓]],Таблица233[[#This Row],[Кратность заказа, упаковок]])&gt;0,"ошибка - неверное количество в заказе","")</f>
        <v/>
      </c>
    </row>
    <row r="551" spans="1:21" x14ac:dyDescent="0.3">
      <c r="A551" s="75"/>
      <c r="B551" s="76" t="s">
        <v>2038</v>
      </c>
      <c r="C551" s="77" t="s">
        <v>1832</v>
      </c>
      <c r="D551" s="78" t="s">
        <v>53</v>
      </c>
      <c r="E551" s="78" t="s">
        <v>112</v>
      </c>
      <c r="F551" s="79" t="s">
        <v>2039</v>
      </c>
      <c r="G551" s="80" t="s">
        <v>824</v>
      </c>
      <c r="H551" s="81" t="s">
        <v>57</v>
      </c>
      <c r="I551" s="81">
        <v>18</v>
      </c>
      <c r="J551" s="82">
        <v>6</v>
      </c>
      <c r="K551" s="167">
        <v>5.66</v>
      </c>
      <c r="L551" s="83">
        <v>10342</v>
      </c>
      <c r="M551" s="84" t="s">
        <v>58</v>
      </c>
      <c r="N551" s="85" t="s">
        <v>115</v>
      </c>
      <c r="O551" s="86">
        <v>8719497266753</v>
      </c>
      <c r="P551" s="86" t="s">
        <v>1833</v>
      </c>
      <c r="Q551" s="87"/>
      <c r="R551" s="88">
        <f t="shared" si="17"/>
        <v>0</v>
      </c>
      <c r="S551" s="89" t="str">
        <f t="shared" si="16"/>
        <v>-</v>
      </c>
      <c r="T551" s="90" t="str">
        <f>IF($K$16=1,"",IF(AND(Таблица233[[#This Row],[Заказ (упаковок)
↓]]=0,$K$16*Таблица233[[#This Row],[Уп. в коробке]]&lt;5),0,ROUNDDOWN($K$16*Таблица233[[#This Row],[Уп. в коробке]],0)))</f>
        <v/>
      </c>
      <c r="U551" s="91" t="str">
        <f>IF(MOD(Таблица233[[#This Row],[Заказ (упаковок)
↓]],Таблица233[[#This Row],[Кратность заказа, упаковок]])&gt;0,"ошибка - неверное количество в заказе","")</f>
        <v/>
      </c>
    </row>
    <row r="552" spans="1:21" x14ac:dyDescent="0.3">
      <c r="A552" s="75"/>
      <c r="B552" s="76" t="s">
        <v>2040</v>
      </c>
      <c r="C552" s="77" t="s">
        <v>1832</v>
      </c>
      <c r="D552" s="78" t="s">
        <v>53</v>
      </c>
      <c r="E552" s="78" t="s">
        <v>112</v>
      </c>
      <c r="F552" s="79" t="s">
        <v>2041</v>
      </c>
      <c r="G552" s="80" t="s">
        <v>1297</v>
      </c>
      <c r="H552" s="81" t="s">
        <v>57</v>
      </c>
      <c r="I552" s="81">
        <v>18</v>
      </c>
      <c r="J552" s="82">
        <v>6</v>
      </c>
      <c r="K552" s="167">
        <v>5.87</v>
      </c>
      <c r="L552" s="83">
        <v>10343</v>
      </c>
      <c r="M552" s="84" t="s">
        <v>58</v>
      </c>
      <c r="N552" s="85" t="s">
        <v>115</v>
      </c>
      <c r="O552" s="86">
        <v>8719497266760</v>
      </c>
      <c r="P552" s="86" t="s">
        <v>1833</v>
      </c>
      <c r="Q552" s="87"/>
      <c r="R552" s="88">
        <f t="shared" si="17"/>
        <v>0</v>
      </c>
      <c r="S552" s="89" t="str">
        <f t="shared" si="16"/>
        <v>-</v>
      </c>
      <c r="T552" s="90" t="str">
        <f>IF($K$16=1,"",IF(AND(Таблица233[[#This Row],[Заказ (упаковок)
↓]]=0,$K$16*Таблица233[[#This Row],[Уп. в коробке]]&lt;5),0,ROUNDDOWN($K$16*Таблица233[[#This Row],[Уп. в коробке]],0)))</f>
        <v/>
      </c>
      <c r="U552" s="91" t="str">
        <f>IF(MOD(Таблица233[[#This Row],[Заказ (упаковок)
↓]],Таблица233[[#This Row],[Кратность заказа, упаковок]])&gt;0,"ошибка - неверное количество в заказе","")</f>
        <v/>
      </c>
    </row>
    <row r="553" spans="1:21" x14ac:dyDescent="0.3">
      <c r="A553" s="75"/>
      <c r="B553" s="76" t="s">
        <v>2042</v>
      </c>
      <c r="C553" s="77" t="s">
        <v>1832</v>
      </c>
      <c r="D553" s="78" t="s">
        <v>53</v>
      </c>
      <c r="E553" s="78" t="s">
        <v>112</v>
      </c>
      <c r="F553" s="79" t="s">
        <v>2043</v>
      </c>
      <c r="G553" s="80" t="s">
        <v>1297</v>
      </c>
      <c r="H553" s="81" t="s">
        <v>57</v>
      </c>
      <c r="I553" s="81">
        <v>18</v>
      </c>
      <c r="J553" s="82">
        <v>6</v>
      </c>
      <c r="K553" s="167">
        <v>5.66</v>
      </c>
      <c r="L553" s="83">
        <v>10345</v>
      </c>
      <c r="M553" s="84" t="s">
        <v>58</v>
      </c>
      <c r="N553" s="85" t="s">
        <v>115</v>
      </c>
      <c r="O553" s="86" t="s">
        <v>2044</v>
      </c>
      <c r="P553" s="86" t="s">
        <v>1833</v>
      </c>
      <c r="Q553" s="87"/>
      <c r="R553" s="88">
        <f t="shared" si="17"/>
        <v>0</v>
      </c>
      <c r="S553" s="89" t="str">
        <f t="shared" si="16"/>
        <v>-</v>
      </c>
      <c r="T553" s="90" t="str">
        <f>IF($K$16=1,"",IF(AND(Таблица233[[#This Row],[Заказ (упаковок)
↓]]=0,$K$16*Таблица233[[#This Row],[Уп. в коробке]]&lt;5),0,ROUNDDOWN($K$16*Таблица233[[#This Row],[Уп. в коробке]],0)))</f>
        <v/>
      </c>
      <c r="U553" s="91" t="str">
        <f>IF(MOD(Таблица233[[#This Row],[Заказ (упаковок)
↓]],Таблица233[[#This Row],[Кратность заказа, упаковок]])&gt;0,"ошибка - неверное количество в заказе","")</f>
        <v/>
      </c>
    </row>
    <row r="554" spans="1:21" x14ac:dyDescent="0.3">
      <c r="A554" s="75"/>
      <c r="B554" s="76" t="s">
        <v>2045</v>
      </c>
      <c r="C554" s="77" t="s">
        <v>1832</v>
      </c>
      <c r="D554" s="78" t="s">
        <v>53</v>
      </c>
      <c r="E554" s="78" t="s">
        <v>112</v>
      </c>
      <c r="F554" s="79" t="s">
        <v>84</v>
      </c>
      <c r="G554" s="80" t="s">
        <v>1868</v>
      </c>
      <c r="H554" s="81" t="s">
        <v>57</v>
      </c>
      <c r="I554" s="81">
        <v>18</v>
      </c>
      <c r="J554" s="82">
        <v>6</v>
      </c>
      <c r="K554" s="167">
        <v>6.29</v>
      </c>
      <c r="L554" s="83">
        <v>10360</v>
      </c>
      <c r="M554" s="84" t="s">
        <v>58</v>
      </c>
      <c r="N554" s="85" t="s">
        <v>115</v>
      </c>
      <c r="O554" s="86">
        <v>8718036504042</v>
      </c>
      <c r="P554" s="86" t="s">
        <v>1833</v>
      </c>
      <c r="Q554" s="87"/>
      <c r="R554" s="88">
        <f t="shared" si="17"/>
        <v>0</v>
      </c>
      <c r="S554" s="89" t="str">
        <f t="shared" si="16"/>
        <v>-</v>
      </c>
      <c r="T554" s="90" t="str">
        <f>IF($K$16=1,"",IF(AND(Таблица233[[#This Row],[Заказ (упаковок)
↓]]=0,$K$16*Таблица233[[#This Row],[Уп. в коробке]]&lt;5),0,ROUNDDOWN($K$16*Таблица233[[#This Row],[Уп. в коробке]],0)))</f>
        <v/>
      </c>
      <c r="U554" s="91" t="str">
        <f>IF(MOD(Таблица233[[#This Row],[Заказ (упаковок)
↓]],Таблица233[[#This Row],[Кратность заказа, упаковок]])&gt;0,"ошибка - неверное количество в заказе","")</f>
        <v/>
      </c>
    </row>
    <row r="555" spans="1:21" x14ac:dyDescent="0.3">
      <c r="A555" s="75"/>
      <c r="B555" s="76" t="s">
        <v>2046</v>
      </c>
      <c r="C555" s="77" t="s">
        <v>1832</v>
      </c>
      <c r="D555" s="78" t="s">
        <v>53</v>
      </c>
      <c r="E555" s="78" t="s">
        <v>112</v>
      </c>
      <c r="F555" s="79" t="s">
        <v>2047</v>
      </c>
      <c r="G555" s="80" t="s">
        <v>1868</v>
      </c>
      <c r="H555" s="81" t="s">
        <v>57</v>
      </c>
      <c r="I555" s="81">
        <v>18</v>
      </c>
      <c r="J555" s="82">
        <v>6</v>
      </c>
      <c r="K555" s="167">
        <v>6.29</v>
      </c>
      <c r="L555" s="83">
        <v>10365</v>
      </c>
      <c r="M555" s="84" t="s">
        <v>58</v>
      </c>
      <c r="N555" s="85" t="s">
        <v>115</v>
      </c>
      <c r="O555" s="86">
        <v>8720143937750</v>
      </c>
      <c r="P555" s="86" t="s">
        <v>1833</v>
      </c>
      <c r="Q555" s="87"/>
      <c r="R555" s="88">
        <f t="shared" si="17"/>
        <v>0</v>
      </c>
      <c r="S555" s="89" t="str">
        <f t="shared" si="16"/>
        <v>-</v>
      </c>
      <c r="T555" s="90" t="str">
        <f>IF($K$16=1,"",IF(AND(Таблица233[[#This Row],[Заказ (упаковок)
↓]]=0,$K$16*Таблица233[[#This Row],[Уп. в коробке]]&lt;5),0,ROUNDDOWN($K$16*Таблица233[[#This Row],[Уп. в коробке]],0)))</f>
        <v/>
      </c>
      <c r="U555" s="91" t="str">
        <f>IF(MOD(Таблица233[[#This Row],[Заказ (упаковок)
↓]],Таблица233[[#This Row],[Кратность заказа, упаковок]])&gt;0,"ошибка - неверное количество в заказе","")</f>
        <v/>
      </c>
    </row>
    <row r="556" spans="1:21" x14ac:dyDescent="0.3">
      <c r="A556" s="75"/>
      <c r="B556" s="76" t="s">
        <v>2048</v>
      </c>
      <c r="C556" s="77" t="s">
        <v>1832</v>
      </c>
      <c r="D556" s="78" t="s">
        <v>876</v>
      </c>
      <c r="E556" s="78"/>
      <c r="F556" s="79" t="s">
        <v>880</v>
      </c>
      <c r="G556" s="80" t="s">
        <v>1297</v>
      </c>
      <c r="H556" s="81" t="s">
        <v>57</v>
      </c>
      <c r="I556" s="81">
        <v>18</v>
      </c>
      <c r="J556" s="82">
        <v>6</v>
      </c>
      <c r="K556" s="167">
        <v>5.87</v>
      </c>
      <c r="L556" s="83">
        <v>10362</v>
      </c>
      <c r="M556" s="84" t="s">
        <v>84</v>
      </c>
      <c r="N556" s="85"/>
      <c r="O556" s="86">
        <v>8719497262526</v>
      </c>
      <c r="P556" s="86" t="s">
        <v>1833</v>
      </c>
      <c r="Q556" s="87"/>
      <c r="R556" s="88">
        <f t="shared" si="17"/>
        <v>0</v>
      </c>
      <c r="S556" s="89" t="str">
        <f t="shared" si="16"/>
        <v>-</v>
      </c>
      <c r="T556" s="90" t="str">
        <f>IF($K$16=1,"",IF(AND(Таблица233[[#This Row],[Заказ (упаковок)
↓]]=0,$K$16*Таблица233[[#This Row],[Уп. в коробке]]&lt;5),0,ROUNDDOWN($K$16*Таблица233[[#This Row],[Уп. в коробке]],0)))</f>
        <v/>
      </c>
      <c r="U556" s="91" t="str">
        <f>IF(MOD(Таблица233[[#This Row],[Заказ (упаковок)
↓]],Таблица233[[#This Row],[Кратность заказа, упаковок]])&gt;0,"ошибка - неверное количество в заказе","")</f>
        <v/>
      </c>
    </row>
    <row r="557" spans="1:21" x14ac:dyDescent="0.3">
      <c r="A557" s="75"/>
      <c r="B557" s="76" t="s">
        <v>2049</v>
      </c>
      <c r="C557" s="77" t="s">
        <v>1832</v>
      </c>
      <c r="D557" s="78" t="s">
        <v>876</v>
      </c>
      <c r="E557" s="78"/>
      <c r="F557" s="79" t="s">
        <v>2050</v>
      </c>
      <c r="G557" s="80" t="s">
        <v>1297</v>
      </c>
      <c r="H557" s="81" t="s">
        <v>57</v>
      </c>
      <c r="I557" s="81">
        <v>18</v>
      </c>
      <c r="J557" s="82">
        <v>6</v>
      </c>
      <c r="K557" s="167">
        <v>6.29</v>
      </c>
      <c r="L557" s="83">
        <v>10350</v>
      </c>
      <c r="M557" s="84" t="s">
        <v>84</v>
      </c>
      <c r="N557" s="85"/>
      <c r="O557" s="86" t="s">
        <v>2051</v>
      </c>
      <c r="P557" s="86" t="s">
        <v>1833</v>
      </c>
      <c r="Q557" s="87"/>
      <c r="R557" s="88">
        <f t="shared" si="17"/>
        <v>0</v>
      </c>
      <c r="S557" s="89" t="str">
        <f t="shared" si="16"/>
        <v>-</v>
      </c>
      <c r="T557" s="90" t="str">
        <f>IF($K$16=1,"",IF(AND(Таблица233[[#This Row],[Заказ (упаковок)
↓]]=0,$K$16*Таблица233[[#This Row],[Уп. в коробке]]&lt;5),0,ROUNDDOWN($K$16*Таблица233[[#This Row],[Уп. в коробке]],0)))</f>
        <v/>
      </c>
      <c r="U557" s="91" t="str">
        <f>IF(MOD(Таблица233[[#This Row],[Заказ (упаковок)
↓]],Таблица233[[#This Row],[Кратность заказа, упаковок]])&gt;0,"ошибка - неверное количество в заказе","")</f>
        <v/>
      </c>
    </row>
    <row r="558" spans="1:21" x14ac:dyDescent="0.3">
      <c r="A558" s="75"/>
      <c r="B558" s="76" t="s">
        <v>2052</v>
      </c>
      <c r="C558" s="77" t="s">
        <v>1832</v>
      </c>
      <c r="D558" s="78" t="s">
        <v>876</v>
      </c>
      <c r="E558" s="78"/>
      <c r="F558" s="79" t="s">
        <v>924</v>
      </c>
      <c r="G558" s="80" t="s">
        <v>1297</v>
      </c>
      <c r="H558" s="81" t="s">
        <v>57</v>
      </c>
      <c r="I558" s="81">
        <v>18</v>
      </c>
      <c r="J558" s="82">
        <v>6</v>
      </c>
      <c r="K558" s="167">
        <v>5.66</v>
      </c>
      <c r="L558" s="83">
        <v>10355</v>
      </c>
      <c r="M558" s="84" t="s">
        <v>84</v>
      </c>
      <c r="N558" s="85"/>
      <c r="O558" s="86" t="s">
        <v>2053</v>
      </c>
      <c r="P558" s="86" t="s">
        <v>1833</v>
      </c>
      <c r="Q558" s="87"/>
      <c r="R558" s="88">
        <f t="shared" si="17"/>
        <v>0</v>
      </c>
      <c r="S558" s="89" t="str">
        <f t="shared" si="16"/>
        <v>-</v>
      </c>
      <c r="T558" s="90" t="str">
        <f>IF($K$16=1,"",IF(AND(Таблица233[[#This Row],[Заказ (упаковок)
↓]]=0,$K$16*Таблица233[[#This Row],[Уп. в коробке]]&lt;5),0,ROUNDDOWN($K$16*Таблица233[[#This Row],[Уп. в коробке]],0)))</f>
        <v/>
      </c>
      <c r="U558" s="91" t="str">
        <f>IF(MOD(Таблица233[[#This Row],[Заказ (упаковок)
↓]],Таблица233[[#This Row],[Кратность заказа, упаковок]])&gt;0,"ошибка - неверное количество в заказе","")</f>
        <v/>
      </c>
    </row>
    <row r="559" spans="1:21" x14ac:dyDescent="0.3">
      <c r="A559" s="75"/>
      <c r="B559" s="76" t="s">
        <v>2054</v>
      </c>
      <c r="C559" s="77" t="s">
        <v>1832</v>
      </c>
      <c r="D559" s="78" t="s">
        <v>2055</v>
      </c>
      <c r="E559" s="78"/>
      <c r="F559" s="79" t="s">
        <v>2056</v>
      </c>
      <c r="G559" s="80" t="s">
        <v>1297</v>
      </c>
      <c r="H559" s="81" t="s">
        <v>57</v>
      </c>
      <c r="I559" s="81">
        <v>18</v>
      </c>
      <c r="J559" s="82">
        <v>6</v>
      </c>
      <c r="K559" s="167">
        <v>6.29</v>
      </c>
      <c r="L559" s="83">
        <v>10359</v>
      </c>
      <c r="M559" s="84" t="s">
        <v>84</v>
      </c>
      <c r="N559" s="85"/>
      <c r="O559" s="86">
        <v>8719474812249</v>
      </c>
      <c r="P559" s="86" t="s">
        <v>1833</v>
      </c>
      <c r="Q559" s="87"/>
      <c r="R559" s="88">
        <f t="shared" si="17"/>
        <v>0</v>
      </c>
      <c r="S559" s="89" t="str">
        <f t="shared" si="16"/>
        <v>-</v>
      </c>
      <c r="T559" s="90" t="str">
        <f>IF($K$16=1,"",IF(AND(Таблица233[[#This Row],[Заказ (упаковок)
↓]]=0,$K$16*Таблица233[[#This Row],[Уп. в коробке]]&lt;5),0,ROUNDDOWN($K$16*Таблица233[[#This Row],[Уп. в коробке]],0)))</f>
        <v/>
      </c>
      <c r="U559" s="91" t="str">
        <f>IF(MOD(Таблица233[[#This Row],[Заказ (упаковок)
↓]],Таблица233[[#This Row],[Кратность заказа, упаковок]])&gt;0,"ошибка - неверное количество в заказе","")</f>
        <v/>
      </c>
    </row>
    <row r="560" spans="1:21" x14ac:dyDescent="0.3">
      <c r="A560" s="75"/>
      <c r="B560" s="76" t="s">
        <v>2057</v>
      </c>
      <c r="C560" s="77" t="s">
        <v>1832</v>
      </c>
      <c r="D560" s="78" t="s">
        <v>2055</v>
      </c>
      <c r="E560" s="78"/>
      <c r="F560" s="79" t="s">
        <v>2058</v>
      </c>
      <c r="G560" s="80" t="s">
        <v>1297</v>
      </c>
      <c r="H560" s="81" t="s">
        <v>57</v>
      </c>
      <c r="I560" s="81">
        <v>18</v>
      </c>
      <c r="J560" s="82">
        <v>6</v>
      </c>
      <c r="K560" s="167">
        <v>6.08</v>
      </c>
      <c r="L560" s="83">
        <v>10361</v>
      </c>
      <c r="M560" s="84" t="s">
        <v>84</v>
      </c>
      <c r="N560" s="85"/>
      <c r="O560" s="86">
        <v>8719497266777</v>
      </c>
      <c r="P560" s="86" t="s">
        <v>1833</v>
      </c>
      <c r="Q560" s="87"/>
      <c r="R560" s="88">
        <f t="shared" si="17"/>
        <v>0</v>
      </c>
      <c r="S560" s="89" t="str">
        <f t="shared" si="16"/>
        <v>-</v>
      </c>
      <c r="T560" s="90" t="str">
        <f>IF($K$16=1,"",IF(AND(Таблица233[[#This Row],[Заказ (упаковок)
↓]]=0,$K$16*Таблица233[[#This Row],[Уп. в коробке]]&lt;5),0,ROUNDDOWN($K$16*Таблица233[[#This Row],[Уп. в коробке]],0)))</f>
        <v/>
      </c>
      <c r="U560" s="91" t="str">
        <f>IF(MOD(Таблица233[[#This Row],[Заказ (упаковок)
↓]],Таблица233[[#This Row],[Кратность заказа, упаковок]])&gt;0,"ошибка - неверное количество в заказе","")</f>
        <v/>
      </c>
    </row>
    <row r="561" spans="1:21" x14ac:dyDescent="0.3">
      <c r="A561" s="75"/>
      <c r="B561" s="76" t="s">
        <v>2059</v>
      </c>
      <c r="C561" s="77" t="s">
        <v>1832</v>
      </c>
      <c r="D561" s="78" t="s">
        <v>2055</v>
      </c>
      <c r="E561" s="78"/>
      <c r="F561" s="79" t="s">
        <v>2060</v>
      </c>
      <c r="G561" s="80" t="s">
        <v>1297</v>
      </c>
      <c r="H561" s="81" t="s">
        <v>57</v>
      </c>
      <c r="I561" s="81">
        <v>18</v>
      </c>
      <c r="J561" s="82">
        <v>6</v>
      </c>
      <c r="K561" s="167">
        <v>6.08</v>
      </c>
      <c r="L561" s="83">
        <v>10363</v>
      </c>
      <c r="M561" s="84" t="s">
        <v>84</v>
      </c>
      <c r="N561" s="85"/>
      <c r="O561" s="86">
        <v>8719497266784</v>
      </c>
      <c r="P561" s="86" t="s">
        <v>1833</v>
      </c>
      <c r="Q561" s="87"/>
      <c r="R561" s="88">
        <f t="shared" si="17"/>
        <v>0</v>
      </c>
      <c r="S561" s="89" t="str">
        <f t="shared" si="16"/>
        <v>-</v>
      </c>
      <c r="T561" s="90" t="str">
        <f>IF($K$16=1,"",IF(AND(Таблица233[[#This Row],[Заказ (упаковок)
↓]]=0,$K$16*Таблица233[[#This Row],[Уп. в коробке]]&lt;5),0,ROUNDDOWN($K$16*Таблица233[[#This Row],[Уп. в коробке]],0)))</f>
        <v/>
      </c>
      <c r="U561" s="91" t="str">
        <f>IF(MOD(Таблица233[[#This Row],[Заказ (упаковок)
↓]],Таблица233[[#This Row],[Кратность заказа, упаковок]])&gt;0,"ошибка - неверное количество в заказе","")</f>
        <v/>
      </c>
    </row>
    <row r="562" spans="1:21" x14ac:dyDescent="0.3">
      <c r="A562" s="75"/>
      <c r="B562" s="76" t="s">
        <v>2061</v>
      </c>
      <c r="C562" s="77" t="s">
        <v>1832</v>
      </c>
      <c r="D562" s="78" t="s">
        <v>2055</v>
      </c>
      <c r="E562" s="78"/>
      <c r="F562" s="79" t="s">
        <v>2062</v>
      </c>
      <c r="G562" s="80" t="s">
        <v>973</v>
      </c>
      <c r="H562" s="81" t="s">
        <v>57</v>
      </c>
      <c r="I562" s="81">
        <v>18</v>
      </c>
      <c r="J562" s="82">
        <v>6</v>
      </c>
      <c r="K562" s="167">
        <v>6.08</v>
      </c>
      <c r="L562" s="83">
        <v>10370</v>
      </c>
      <c r="M562" s="84" t="s">
        <v>84</v>
      </c>
      <c r="N562" s="85"/>
      <c r="O562" s="86" t="s">
        <v>2063</v>
      </c>
      <c r="P562" s="86" t="s">
        <v>1833</v>
      </c>
      <c r="Q562" s="87"/>
      <c r="R562" s="88">
        <f t="shared" si="17"/>
        <v>0</v>
      </c>
      <c r="S562" s="89" t="str">
        <f t="shared" si="16"/>
        <v>-</v>
      </c>
      <c r="T562" s="90" t="str">
        <f>IF($K$16=1,"",IF(AND(Таблица233[[#This Row],[Заказ (упаковок)
↓]]=0,$K$16*Таблица233[[#This Row],[Уп. в коробке]]&lt;5),0,ROUNDDOWN($K$16*Таблица233[[#This Row],[Уп. в коробке]],0)))</f>
        <v/>
      </c>
      <c r="U562" s="91" t="str">
        <f>IF(MOD(Таблица233[[#This Row],[Заказ (упаковок)
↓]],Таблица233[[#This Row],[Кратность заказа, упаковок]])&gt;0,"ошибка - неверное количество в заказе","")</f>
        <v/>
      </c>
    </row>
    <row r="563" spans="1:21" x14ac:dyDescent="0.3">
      <c r="A563" s="75"/>
      <c r="B563" s="76" t="s">
        <v>2064</v>
      </c>
      <c r="C563" s="77" t="s">
        <v>1832</v>
      </c>
      <c r="D563" s="78" t="s">
        <v>2055</v>
      </c>
      <c r="E563" s="78"/>
      <c r="F563" s="79" t="s">
        <v>2065</v>
      </c>
      <c r="G563" s="80" t="s">
        <v>973</v>
      </c>
      <c r="H563" s="81" t="s">
        <v>57</v>
      </c>
      <c r="I563" s="81">
        <v>18</v>
      </c>
      <c r="J563" s="82">
        <v>6</v>
      </c>
      <c r="K563" s="167">
        <v>6.5</v>
      </c>
      <c r="L563" s="83">
        <v>10375</v>
      </c>
      <c r="M563" s="84" t="s">
        <v>84</v>
      </c>
      <c r="N563" s="85"/>
      <c r="O563" s="86" t="s">
        <v>2066</v>
      </c>
      <c r="P563" s="86" t="s">
        <v>1833</v>
      </c>
      <c r="Q563" s="87"/>
      <c r="R563" s="88">
        <f t="shared" si="17"/>
        <v>0</v>
      </c>
      <c r="S563" s="89" t="str">
        <f t="shared" si="16"/>
        <v>-</v>
      </c>
      <c r="T563" s="90" t="str">
        <f>IF($K$16=1,"",IF(AND(Таблица233[[#This Row],[Заказ (упаковок)
↓]]=0,$K$16*Таблица233[[#This Row],[Уп. в коробке]]&lt;5),0,ROUNDDOWN($K$16*Таблица233[[#This Row],[Уп. в коробке]],0)))</f>
        <v/>
      </c>
      <c r="U563" s="91" t="str">
        <f>IF(MOD(Таблица233[[#This Row],[Заказ (упаковок)
↓]],Таблица233[[#This Row],[Кратность заказа, упаковок]])&gt;0,"ошибка - неверное количество в заказе","")</f>
        <v/>
      </c>
    </row>
    <row r="564" spans="1:21" x14ac:dyDescent="0.3">
      <c r="A564" s="75"/>
      <c r="B564" s="76" t="s">
        <v>2067</v>
      </c>
      <c r="C564" s="77" t="s">
        <v>1832</v>
      </c>
      <c r="D564" s="78" t="s">
        <v>2055</v>
      </c>
      <c r="E564" s="78"/>
      <c r="F564" s="79" t="s">
        <v>2068</v>
      </c>
      <c r="G564" s="80" t="s">
        <v>973</v>
      </c>
      <c r="H564" s="81" t="s">
        <v>57</v>
      </c>
      <c r="I564" s="81">
        <v>18</v>
      </c>
      <c r="J564" s="82">
        <v>6</v>
      </c>
      <c r="K564" s="167">
        <v>6.5</v>
      </c>
      <c r="L564" s="83">
        <v>10380</v>
      </c>
      <c r="M564" s="84" t="s">
        <v>84</v>
      </c>
      <c r="N564" s="85"/>
      <c r="O564" s="86">
        <v>8720143937743</v>
      </c>
      <c r="P564" s="86" t="s">
        <v>1833</v>
      </c>
      <c r="Q564" s="87"/>
      <c r="R564" s="88">
        <f t="shared" si="17"/>
        <v>0</v>
      </c>
      <c r="S564" s="89" t="str">
        <f t="shared" si="16"/>
        <v>-</v>
      </c>
      <c r="T564" s="90" t="str">
        <f>IF($K$16=1,"",IF(AND(Таблица233[[#This Row],[Заказ (упаковок)
↓]]=0,$K$16*Таблица233[[#This Row],[Уп. в коробке]]&lt;5),0,ROUNDDOWN($K$16*Таблица233[[#This Row],[Уп. в коробке]],0)))</f>
        <v/>
      </c>
      <c r="U564" s="91" t="str">
        <f>IF(MOD(Таблица233[[#This Row],[Заказ (упаковок)
↓]],Таблица233[[#This Row],[Кратность заказа, упаковок]])&gt;0,"ошибка - неверное количество в заказе","")</f>
        <v/>
      </c>
    </row>
    <row r="565" spans="1:21" x14ac:dyDescent="0.3">
      <c r="A565" s="75"/>
      <c r="B565" s="76" t="s">
        <v>2069</v>
      </c>
      <c r="C565" s="77" t="s">
        <v>1832</v>
      </c>
      <c r="D565" s="78" t="s">
        <v>2055</v>
      </c>
      <c r="E565" s="78"/>
      <c r="F565" s="79" t="s">
        <v>2070</v>
      </c>
      <c r="G565" s="80" t="s">
        <v>973</v>
      </c>
      <c r="H565" s="81" t="s">
        <v>57</v>
      </c>
      <c r="I565" s="81">
        <v>18</v>
      </c>
      <c r="J565" s="82">
        <v>6</v>
      </c>
      <c r="K565" s="167">
        <v>6.29</v>
      </c>
      <c r="L565" s="83">
        <v>10385</v>
      </c>
      <c r="M565" s="84" t="s">
        <v>84</v>
      </c>
      <c r="N565" s="85"/>
      <c r="O565" s="86" t="s">
        <v>2071</v>
      </c>
      <c r="P565" s="86" t="s">
        <v>1833</v>
      </c>
      <c r="Q565" s="87"/>
      <c r="R565" s="88">
        <f t="shared" si="17"/>
        <v>0</v>
      </c>
      <c r="S565" s="89" t="str">
        <f t="shared" si="16"/>
        <v>-</v>
      </c>
      <c r="T565" s="90" t="str">
        <f>IF($K$16=1,"",IF(AND(Таблица233[[#This Row],[Заказ (упаковок)
↓]]=0,$K$16*Таблица233[[#This Row],[Уп. в коробке]]&lt;5),0,ROUNDDOWN($K$16*Таблица233[[#This Row],[Уп. в коробке]],0)))</f>
        <v/>
      </c>
      <c r="U565" s="91" t="str">
        <f>IF(MOD(Таблица233[[#This Row],[Заказ (упаковок)
↓]],Таблица233[[#This Row],[Кратность заказа, упаковок]])&gt;0,"ошибка - неверное количество в заказе","")</f>
        <v/>
      </c>
    </row>
    <row r="566" spans="1:21" x14ac:dyDescent="0.3">
      <c r="A566" s="75"/>
      <c r="B566" s="76" t="s">
        <v>2072</v>
      </c>
      <c r="C566" s="77" t="s">
        <v>2073</v>
      </c>
      <c r="D566" s="78" t="s">
        <v>1375</v>
      </c>
      <c r="E566" s="78" t="s">
        <v>1429</v>
      </c>
      <c r="F566" s="79"/>
      <c r="G566" s="80" t="s">
        <v>95</v>
      </c>
      <c r="H566" s="81" t="s">
        <v>754</v>
      </c>
      <c r="I566" s="81">
        <v>60</v>
      </c>
      <c r="J566" s="82">
        <v>10</v>
      </c>
      <c r="K566" s="167">
        <v>1.28</v>
      </c>
      <c r="L566" s="83" t="s">
        <v>2074</v>
      </c>
      <c r="M566" s="84" t="s">
        <v>2075</v>
      </c>
      <c r="N566" s="85" t="s">
        <v>1431</v>
      </c>
      <c r="O566" s="86" t="s">
        <v>2076</v>
      </c>
      <c r="P566" s="86" t="s">
        <v>61</v>
      </c>
      <c r="Q566" s="87"/>
      <c r="R566" s="88">
        <f t="shared" si="17"/>
        <v>0</v>
      </c>
      <c r="S566" s="89" t="str">
        <f t="shared" si="16"/>
        <v>-</v>
      </c>
      <c r="T566" s="90" t="str">
        <f>IF($K$15=1,"",IF(AND(Таблица233[[#This Row],[Заказ (упаковок)
↓]]=0,$K$15*Таблица233[[#This Row],[Уп. в коробке]]&lt;5),0,ROUNDDOWN($K$15*Таблица233[[#This Row],[Уп. в коробке]],0)))</f>
        <v/>
      </c>
      <c r="U566" s="91" t="str">
        <f>IF(MOD(Таблица233[[#This Row],[Заказ (упаковок)
↓]],Таблица233[[#This Row],[Кратность заказа, упаковок]])&gt;0,"ошибка - неверное количество в заказе","")</f>
        <v/>
      </c>
    </row>
    <row r="567" spans="1:21" x14ac:dyDescent="0.3">
      <c r="A567" s="75"/>
      <c r="B567" s="76" t="s">
        <v>2077</v>
      </c>
      <c r="C567" s="77" t="s">
        <v>2073</v>
      </c>
      <c r="D567" s="78" t="s">
        <v>1375</v>
      </c>
      <c r="E567" s="78" t="s">
        <v>1400</v>
      </c>
      <c r="F567" s="79" t="s">
        <v>1454</v>
      </c>
      <c r="G567" s="80" t="s">
        <v>603</v>
      </c>
      <c r="H567" s="81" t="s">
        <v>1146</v>
      </c>
      <c r="I567" s="81">
        <v>60</v>
      </c>
      <c r="J567" s="82">
        <v>10</v>
      </c>
      <c r="K567" s="167">
        <v>1.33</v>
      </c>
      <c r="L567" s="83" t="s">
        <v>2078</v>
      </c>
      <c r="M567" s="84" t="s">
        <v>2075</v>
      </c>
      <c r="N567" s="85" t="s">
        <v>1404</v>
      </c>
      <c r="O567" s="86" t="s">
        <v>2079</v>
      </c>
      <c r="P567" s="86" t="s">
        <v>61</v>
      </c>
      <c r="Q567" s="87"/>
      <c r="R567" s="88">
        <f t="shared" si="17"/>
        <v>0</v>
      </c>
      <c r="S567" s="89" t="str">
        <f t="shared" si="16"/>
        <v>-</v>
      </c>
      <c r="T567" s="90" t="str">
        <f>IF($K$15=1,"",IF(AND(Таблица233[[#This Row],[Заказ (упаковок)
↓]]=0,$K$15*Таблица233[[#This Row],[Уп. в коробке]]&lt;5),0,ROUNDDOWN($K$15*Таблица233[[#This Row],[Уп. в коробке]],0)))</f>
        <v/>
      </c>
      <c r="U567" s="91" t="str">
        <f>IF(MOD(Таблица233[[#This Row],[Заказ (упаковок)
↓]],Таблица233[[#This Row],[Кратность заказа, упаковок]])&gt;0,"ошибка - неверное количество в заказе","")</f>
        <v/>
      </c>
    </row>
    <row r="568" spans="1:21" x14ac:dyDescent="0.3">
      <c r="A568" s="75"/>
      <c r="B568" s="76" t="s">
        <v>2080</v>
      </c>
      <c r="C568" s="77" t="s">
        <v>2073</v>
      </c>
      <c r="D568" s="78" t="s">
        <v>1375</v>
      </c>
      <c r="E568" s="78" t="s">
        <v>1445</v>
      </c>
      <c r="F568" s="79"/>
      <c r="G568" s="80" t="s">
        <v>95</v>
      </c>
      <c r="H568" s="81" t="s">
        <v>779</v>
      </c>
      <c r="I568" s="81">
        <v>60</v>
      </c>
      <c r="J568" s="82">
        <v>10</v>
      </c>
      <c r="K568" s="167">
        <v>1.28</v>
      </c>
      <c r="L568" s="83" t="s">
        <v>2081</v>
      </c>
      <c r="M568" s="84" t="s">
        <v>1378</v>
      </c>
      <c r="N568" s="85" t="s">
        <v>2082</v>
      </c>
      <c r="O568" s="86" t="s">
        <v>2083</v>
      </c>
      <c r="P568" s="86" t="s">
        <v>61</v>
      </c>
      <c r="Q568" s="87"/>
      <c r="R568" s="88">
        <f t="shared" si="17"/>
        <v>0</v>
      </c>
      <c r="S568" s="89" t="str">
        <f t="shared" si="16"/>
        <v>-</v>
      </c>
      <c r="T568" s="90" t="str">
        <f>IF($K$15=1,"",IF(AND(Таблица233[[#This Row],[Заказ (упаковок)
↓]]=0,$K$15*Таблица233[[#This Row],[Уп. в коробке]]&lt;5),0,ROUNDDOWN($K$15*Таблица233[[#This Row],[Уп. в коробке]],0)))</f>
        <v/>
      </c>
      <c r="U568" s="91" t="str">
        <f>IF(MOD(Таблица233[[#This Row],[Заказ (упаковок)
↓]],Таблица233[[#This Row],[Кратность заказа, упаковок]])&gt;0,"ошибка - неверное количество в заказе","")</f>
        <v/>
      </c>
    </row>
    <row r="569" spans="1:21" x14ac:dyDescent="0.3">
      <c r="A569" s="75"/>
      <c r="B569" s="76" t="s">
        <v>2084</v>
      </c>
      <c r="C569" s="77" t="s">
        <v>2073</v>
      </c>
      <c r="D569" s="78" t="s">
        <v>1852</v>
      </c>
      <c r="E569" s="78" t="s">
        <v>2085</v>
      </c>
      <c r="F569" s="79"/>
      <c r="G569" s="80" t="s">
        <v>95</v>
      </c>
      <c r="H569" s="81" t="s">
        <v>754</v>
      </c>
      <c r="I569" s="81">
        <v>60</v>
      </c>
      <c r="J569" s="82">
        <v>10</v>
      </c>
      <c r="K569" s="167">
        <v>1.37</v>
      </c>
      <c r="L569" s="83" t="s">
        <v>2086</v>
      </c>
      <c r="M569" s="84" t="s">
        <v>2087</v>
      </c>
      <c r="N569" s="85" t="s">
        <v>2088</v>
      </c>
      <c r="O569" s="86" t="s">
        <v>2089</v>
      </c>
      <c r="P569" s="86" t="s">
        <v>61</v>
      </c>
      <c r="Q569" s="87"/>
      <c r="R569" s="88">
        <f t="shared" si="17"/>
        <v>0</v>
      </c>
      <c r="S569" s="89" t="str">
        <f t="shared" si="16"/>
        <v>-</v>
      </c>
      <c r="T569" s="90" t="str">
        <f>IF($K$15=1,"",IF(AND(Таблица233[[#This Row],[Заказ (упаковок)
↓]]=0,$K$15*Таблица233[[#This Row],[Уп. в коробке]]&lt;5),0,ROUNDDOWN($K$15*Таблица233[[#This Row],[Уп. в коробке]],0)))</f>
        <v/>
      </c>
      <c r="U569" s="91" t="str">
        <f>IF(MOD(Таблица233[[#This Row],[Заказ (упаковок)
↓]],Таблица233[[#This Row],[Кратность заказа, упаковок]])&gt;0,"ошибка - неверное количество в заказе","")</f>
        <v/>
      </c>
    </row>
    <row r="570" spans="1:21" x14ac:dyDescent="0.3">
      <c r="A570" s="75"/>
      <c r="B570" s="76" t="s">
        <v>2090</v>
      </c>
      <c r="C570" s="77" t="s">
        <v>2073</v>
      </c>
      <c r="D570" s="78" t="s">
        <v>1288</v>
      </c>
      <c r="E570" s="78" t="s">
        <v>1227</v>
      </c>
      <c r="F570" s="79" t="s">
        <v>84</v>
      </c>
      <c r="G570" s="80" t="s">
        <v>95</v>
      </c>
      <c r="H570" s="81" t="s">
        <v>1318</v>
      </c>
      <c r="I570" s="81">
        <v>60</v>
      </c>
      <c r="J570" s="82">
        <v>10</v>
      </c>
      <c r="K570" s="167">
        <v>1.57</v>
      </c>
      <c r="L570" s="83" t="s">
        <v>2091</v>
      </c>
      <c r="M570" s="84" t="s">
        <v>2092</v>
      </c>
      <c r="N570" s="85" t="s">
        <v>1863</v>
      </c>
      <c r="O570" s="86" t="s">
        <v>2093</v>
      </c>
      <c r="P570" s="86" t="s">
        <v>61</v>
      </c>
      <c r="Q570" s="87"/>
      <c r="R570" s="88">
        <f t="shared" si="17"/>
        <v>0</v>
      </c>
      <c r="S570" s="89" t="str">
        <f t="shared" si="16"/>
        <v>-</v>
      </c>
      <c r="T570" s="90" t="str">
        <f>IF($K$15=1,"",IF(AND(Таблица233[[#This Row],[Заказ (упаковок)
↓]]=0,$K$15*Таблица233[[#This Row],[Уп. в коробке]]&lt;5),0,ROUNDDOWN($K$15*Таблица233[[#This Row],[Уп. в коробке]],0)))</f>
        <v/>
      </c>
      <c r="U570" s="91" t="str">
        <f>IF(MOD(Таблица233[[#This Row],[Заказ (упаковок)
↓]],Таблица233[[#This Row],[Кратность заказа, упаковок]])&gt;0,"ошибка - неверное количество в заказе","")</f>
        <v/>
      </c>
    </row>
    <row r="571" spans="1:21" x14ac:dyDescent="0.3">
      <c r="A571" s="75"/>
      <c r="B571" s="76" t="s">
        <v>2094</v>
      </c>
      <c r="C571" s="77" t="s">
        <v>2073</v>
      </c>
      <c r="D571" s="78" t="s">
        <v>1288</v>
      </c>
      <c r="E571" s="78" t="s">
        <v>1289</v>
      </c>
      <c r="F571" s="79" t="s">
        <v>1325</v>
      </c>
      <c r="G571" s="80" t="s">
        <v>95</v>
      </c>
      <c r="H571" s="81" t="s">
        <v>1318</v>
      </c>
      <c r="I571" s="81">
        <v>60</v>
      </c>
      <c r="J571" s="82">
        <v>10</v>
      </c>
      <c r="K571" s="167">
        <v>1.48</v>
      </c>
      <c r="L571" s="83" t="s">
        <v>2095</v>
      </c>
      <c r="M571" s="84" t="s">
        <v>2092</v>
      </c>
      <c r="N571" s="85" t="s">
        <v>1293</v>
      </c>
      <c r="O571" s="86" t="s">
        <v>2096</v>
      </c>
      <c r="P571" s="86" t="s">
        <v>61</v>
      </c>
      <c r="Q571" s="87"/>
      <c r="R571" s="88">
        <f t="shared" si="17"/>
        <v>0</v>
      </c>
      <c r="S571" s="89" t="str">
        <f t="shared" si="16"/>
        <v>-</v>
      </c>
      <c r="T571" s="90" t="str">
        <f>IF($K$15=1,"",IF(AND(Таблица233[[#This Row],[Заказ (упаковок)
↓]]=0,$K$15*Таблица233[[#This Row],[Уп. в коробке]]&lt;5),0,ROUNDDOWN($K$15*Таблица233[[#This Row],[Уп. в коробке]],0)))</f>
        <v/>
      </c>
      <c r="U571" s="91" t="str">
        <f>IF(MOD(Таблица233[[#This Row],[Заказ (упаковок)
↓]],Таблица233[[#This Row],[Кратность заказа, упаковок]])&gt;0,"ошибка - неверное количество в заказе","")</f>
        <v/>
      </c>
    </row>
    <row r="572" spans="1:21" x14ac:dyDescent="0.3">
      <c r="A572" s="75"/>
      <c r="B572" s="76" t="s">
        <v>2097</v>
      </c>
      <c r="C572" s="77" t="s">
        <v>2073</v>
      </c>
      <c r="D572" s="78" t="s">
        <v>1499</v>
      </c>
      <c r="E572" s="78" t="s">
        <v>1500</v>
      </c>
      <c r="F572" s="79" t="s">
        <v>84</v>
      </c>
      <c r="G572" s="80" t="s">
        <v>2098</v>
      </c>
      <c r="H572" s="81" t="s">
        <v>754</v>
      </c>
      <c r="I572" s="81">
        <v>60</v>
      </c>
      <c r="J572" s="82">
        <v>10</v>
      </c>
      <c r="K572" s="167">
        <v>1.48</v>
      </c>
      <c r="L572" s="83" t="s">
        <v>2099</v>
      </c>
      <c r="M572" s="84" t="s">
        <v>2100</v>
      </c>
      <c r="N572" s="85" t="s">
        <v>1504</v>
      </c>
      <c r="O572" s="86" t="s">
        <v>2101</v>
      </c>
      <c r="P572" s="86" t="s">
        <v>61</v>
      </c>
      <c r="Q572" s="87"/>
      <c r="R572" s="88">
        <f t="shared" si="17"/>
        <v>0</v>
      </c>
      <c r="S572" s="89" t="str">
        <f t="shared" si="16"/>
        <v>-</v>
      </c>
      <c r="T572" s="90" t="str">
        <f>IF($K$15=1,"",IF(AND(Таблица233[[#This Row],[Заказ (упаковок)
↓]]=0,$K$15*Таблица233[[#This Row],[Уп. в коробке]]&lt;5),0,ROUNDDOWN($K$15*Таблица233[[#This Row],[Уп. в коробке]],0)))</f>
        <v/>
      </c>
      <c r="U572" s="91" t="str">
        <f>IF(MOD(Таблица233[[#This Row],[Заказ (упаковок)
↓]],Таблица233[[#This Row],[Кратность заказа, упаковок]])&gt;0,"ошибка - неверное количество в заказе","")</f>
        <v/>
      </c>
    </row>
    <row r="573" spans="1:21" x14ac:dyDescent="0.3">
      <c r="A573" s="75"/>
      <c r="B573" s="76" t="s">
        <v>2102</v>
      </c>
      <c r="C573" s="77" t="s">
        <v>2073</v>
      </c>
      <c r="D573" s="78" t="s">
        <v>1596</v>
      </c>
      <c r="E573" s="78" t="s">
        <v>1597</v>
      </c>
      <c r="F573" s="79" t="s">
        <v>1506</v>
      </c>
      <c r="G573" s="80" t="s">
        <v>1041</v>
      </c>
      <c r="H573" s="81" t="s">
        <v>796</v>
      </c>
      <c r="I573" s="81">
        <v>60</v>
      </c>
      <c r="J573" s="82">
        <v>10</v>
      </c>
      <c r="K573" s="167">
        <v>1.57</v>
      </c>
      <c r="L573" s="83" t="s">
        <v>2103</v>
      </c>
      <c r="M573" s="84" t="s">
        <v>1600</v>
      </c>
      <c r="N573" s="85" t="s">
        <v>1601</v>
      </c>
      <c r="O573" s="86" t="s">
        <v>2104</v>
      </c>
      <c r="P573" s="86" t="s">
        <v>61</v>
      </c>
      <c r="Q573" s="87"/>
      <c r="R573" s="88">
        <f t="shared" si="17"/>
        <v>0</v>
      </c>
      <c r="S573" s="89" t="str">
        <f t="shared" si="16"/>
        <v>-</v>
      </c>
      <c r="T573" s="90" t="str">
        <f>IF($K$15=1,"",IF(AND(Таблица233[[#This Row],[Заказ (упаковок)
↓]]=0,$K$15*Таблица233[[#This Row],[Уп. в коробке]]&lt;5),0,ROUNDDOWN($K$15*Таблица233[[#This Row],[Уп. в коробке]],0)))</f>
        <v/>
      </c>
      <c r="U573" s="91" t="str">
        <f>IF(MOD(Таблица233[[#This Row],[Заказ (упаковок)
↓]],Таблица233[[#This Row],[Кратность заказа, упаковок]])&gt;0,"ошибка - неверное количество в заказе","")</f>
        <v/>
      </c>
    </row>
    <row r="574" spans="1:21" x14ac:dyDescent="0.3">
      <c r="A574" s="75"/>
      <c r="B574" s="76" t="s">
        <v>2105</v>
      </c>
      <c r="C574" s="77" t="s">
        <v>2073</v>
      </c>
      <c r="D574" s="78" t="s">
        <v>1232</v>
      </c>
      <c r="E574" s="78"/>
      <c r="F574" s="79" t="s">
        <v>1261</v>
      </c>
      <c r="G574" s="80" t="s">
        <v>1464</v>
      </c>
      <c r="H574" s="81" t="s">
        <v>1235</v>
      </c>
      <c r="I574" s="81">
        <v>60</v>
      </c>
      <c r="J574" s="82">
        <v>10</v>
      </c>
      <c r="K574" s="167">
        <v>1.48</v>
      </c>
      <c r="L574" s="83" t="s">
        <v>2106</v>
      </c>
      <c r="M574" s="84" t="s">
        <v>2107</v>
      </c>
      <c r="N574" s="85"/>
      <c r="O574" s="86" t="s">
        <v>2108</v>
      </c>
      <c r="P574" s="86" t="s">
        <v>61</v>
      </c>
      <c r="Q574" s="87"/>
      <c r="R574" s="88">
        <f t="shared" si="17"/>
        <v>0</v>
      </c>
      <c r="S574" s="89" t="str">
        <f t="shared" si="16"/>
        <v>-</v>
      </c>
      <c r="T574" s="90" t="str">
        <f>IF($K$15=1,"",IF(AND(Таблица233[[#This Row],[Заказ (упаковок)
↓]]=0,$K$15*Таблица233[[#This Row],[Уп. в коробке]]&lt;5),0,ROUNDDOWN($K$15*Таблица233[[#This Row],[Уп. в коробке]],0)))</f>
        <v/>
      </c>
      <c r="U574" s="91" t="str">
        <f>IF(MOD(Таблица233[[#This Row],[Заказ (упаковок)
↓]],Таблица233[[#This Row],[Кратность заказа, упаковок]])&gt;0,"ошибка - неверное количество в заказе","")</f>
        <v/>
      </c>
    </row>
    <row r="575" spans="1:21" x14ac:dyDescent="0.3">
      <c r="A575" s="75"/>
      <c r="B575" s="76" t="s">
        <v>2109</v>
      </c>
      <c r="C575" s="77" t="s">
        <v>2073</v>
      </c>
      <c r="D575" s="78" t="s">
        <v>1232</v>
      </c>
      <c r="E575" s="78"/>
      <c r="F575" s="79" t="s">
        <v>1245</v>
      </c>
      <c r="G575" s="80" t="s">
        <v>1464</v>
      </c>
      <c r="H575" s="81" t="s">
        <v>1235</v>
      </c>
      <c r="I575" s="81">
        <v>60</v>
      </c>
      <c r="J575" s="82">
        <v>10</v>
      </c>
      <c r="K575" s="167">
        <v>1.48</v>
      </c>
      <c r="L575" s="83" t="s">
        <v>2110</v>
      </c>
      <c r="M575" s="84" t="s">
        <v>2107</v>
      </c>
      <c r="N575" s="85"/>
      <c r="O575" s="86" t="s">
        <v>2111</v>
      </c>
      <c r="P575" s="86" t="s">
        <v>61</v>
      </c>
      <c r="Q575" s="87"/>
      <c r="R575" s="88">
        <f t="shared" si="17"/>
        <v>0</v>
      </c>
      <c r="S575" s="89" t="str">
        <f t="shared" si="16"/>
        <v>-</v>
      </c>
      <c r="T575" s="90" t="str">
        <f>IF($K$15=1,"",IF(AND(Таблица233[[#This Row],[Заказ (упаковок)
↓]]=0,$K$15*Таблица233[[#This Row],[Уп. в коробке]]&lt;5),0,ROUNDDOWN($K$15*Таблица233[[#This Row],[Уп. в коробке]],0)))</f>
        <v/>
      </c>
      <c r="U575" s="91" t="str">
        <f>IF(MOD(Таблица233[[#This Row],[Заказ (упаковок)
↓]],Таблица233[[#This Row],[Кратность заказа, упаковок]])&gt;0,"ошибка - неверное количество в заказе","")</f>
        <v/>
      </c>
    </row>
    <row r="576" spans="1:21" x14ac:dyDescent="0.3">
      <c r="A576" s="75"/>
      <c r="B576" s="76" t="s">
        <v>2112</v>
      </c>
      <c r="C576" s="77" t="s">
        <v>2073</v>
      </c>
      <c r="D576" s="78" t="s">
        <v>1232</v>
      </c>
      <c r="E576" s="78"/>
      <c r="F576" s="79" t="s">
        <v>1257</v>
      </c>
      <c r="G576" s="80" t="s">
        <v>1464</v>
      </c>
      <c r="H576" s="81" t="s">
        <v>1235</v>
      </c>
      <c r="I576" s="81">
        <v>60</v>
      </c>
      <c r="J576" s="82">
        <v>10</v>
      </c>
      <c r="K576" s="167">
        <v>1.48</v>
      </c>
      <c r="L576" s="83" t="s">
        <v>2113</v>
      </c>
      <c r="M576" s="84" t="s">
        <v>2107</v>
      </c>
      <c r="N576" s="85"/>
      <c r="O576" s="86" t="s">
        <v>2114</v>
      </c>
      <c r="P576" s="86" t="s">
        <v>61</v>
      </c>
      <c r="Q576" s="87"/>
      <c r="R576" s="88">
        <f t="shared" si="17"/>
        <v>0</v>
      </c>
      <c r="S576" s="89" t="str">
        <f t="shared" si="16"/>
        <v>-</v>
      </c>
      <c r="T576" s="90" t="str">
        <f>IF($K$15=1,"",IF(AND(Таблица233[[#This Row],[Заказ (упаковок)
↓]]=0,$K$15*Таблица233[[#This Row],[Уп. в коробке]]&lt;5),0,ROUNDDOWN($K$15*Таблица233[[#This Row],[Уп. в коробке]],0)))</f>
        <v/>
      </c>
      <c r="U576" s="91" t="str">
        <f>IF(MOD(Таблица233[[#This Row],[Заказ (упаковок)
↓]],Таблица233[[#This Row],[Кратность заказа, упаковок]])&gt;0,"ошибка - неверное количество в заказе","")</f>
        <v/>
      </c>
    </row>
    <row r="577" spans="1:21" x14ac:dyDescent="0.3">
      <c r="A577" s="75"/>
      <c r="B577" s="76" t="s">
        <v>2115</v>
      </c>
      <c r="C577" s="77" t="s">
        <v>2073</v>
      </c>
      <c r="D577" s="78" t="s">
        <v>1620</v>
      </c>
      <c r="E577" s="78" t="s">
        <v>1627</v>
      </c>
      <c r="F577" s="79" t="s">
        <v>84</v>
      </c>
      <c r="G577" s="80" t="s">
        <v>95</v>
      </c>
      <c r="H577" s="81" t="s">
        <v>796</v>
      </c>
      <c r="I577" s="81">
        <v>60</v>
      </c>
      <c r="J577" s="82">
        <v>10</v>
      </c>
      <c r="K577" s="167">
        <v>1.48</v>
      </c>
      <c r="L577" s="83" t="s">
        <v>2116</v>
      </c>
      <c r="M577" s="84" t="s">
        <v>2117</v>
      </c>
      <c r="N577" s="85" t="s">
        <v>2118</v>
      </c>
      <c r="O577" s="86" t="s">
        <v>2119</v>
      </c>
      <c r="P577" s="86" t="s">
        <v>61</v>
      </c>
      <c r="Q577" s="87"/>
      <c r="R577" s="88">
        <f t="shared" si="17"/>
        <v>0</v>
      </c>
      <c r="S577" s="89" t="str">
        <f t="shared" si="16"/>
        <v>-</v>
      </c>
      <c r="T577" s="90" t="str">
        <f>IF($K$15=1,"",IF(AND(Таблица233[[#This Row],[Заказ (упаковок)
↓]]=0,$K$15*Таблица233[[#This Row],[Уп. в коробке]]&lt;5),0,ROUNDDOWN($K$15*Таблица233[[#This Row],[Уп. в коробке]],0)))</f>
        <v/>
      </c>
      <c r="U577" s="91" t="str">
        <f>IF(MOD(Таблица233[[#This Row],[Заказ (упаковок)
↓]],Таблица233[[#This Row],[Кратность заказа, упаковок]])&gt;0,"ошибка - неверное количество в заказе","")</f>
        <v/>
      </c>
    </row>
    <row r="578" spans="1:21" x14ac:dyDescent="0.3">
      <c r="A578" s="75"/>
      <c r="B578" s="76" t="s">
        <v>2120</v>
      </c>
      <c r="C578" s="77" t="s">
        <v>2073</v>
      </c>
      <c r="D578" s="78" t="s">
        <v>1679</v>
      </c>
      <c r="E578" s="78" t="s">
        <v>1680</v>
      </c>
      <c r="F578" s="79"/>
      <c r="G578" s="80" t="s">
        <v>603</v>
      </c>
      <c r="H578" s="81" t="s">
        <v>1681</v>
      </c>
      <c r="I578" s="81">
        <v>60</v>
      </c>
      <c r="J578" s="82">
        <v>10</v>
      </c>
      <c r="K578" s="167">
        <v>1.45</v>
      </c>
      <c r="L578" s="83" t="s">
        <v>2121</v>
      </c>
      <c r="M578" s="84" t="s">
        <v>2122</v>
      </c>
      <c r="N578" s="85" t="s">
        <v>1684</v>
      </c>
      <c r="O578" s="86" t="s">
        <v>2123</v>
      </c>
      <c r="P578" s="86" t="s">
        <v>61</v>
      </c>
      <c r="Q578" s="87"/>
      <c r="R578" s="88">
        <f t="shared" si="17"/>
        <v>0</v>
      </c>
      <c r="S578" s="89" t="str">
        <f t="shared" si="16"/>
        <v>-</v>
      </c>
      <c r="T578" s="90" t="str">
        <f>IF($K$15=1,"",IF(AND(Таблица233[[#This Row],[Заказ (упаковок)
↓]]=0,$K$15*Таблица233[[#This Row],[Уп. в коробке]]&lt;5),0,ROUNDDOWN($K$15*Таблица233[[#This Row],[Уп. в коробке]],0)))</f>
        <v/>
      </c>
      <c r="U578" s="91" t="str">
        <f>IF(MOD(Таблица233[[#This Row],[Заказ (упаковок)
↓]],Таблица233[[#This Row],[Кратность заказа, упаковок]])&gt;0,"ошибка - неверное количество в заказе","")</f>
        <v/>
      </c>
    </row>
    <row r="579" spans="1:21" x14ac:dyDescent="0.3">
      <c r="A579" s="75"/>
      <c r="B579" s="76" t="s">
        <v>2124</v>
      </c>
      <c r="C579" s="77" t="s">
        <v>2073</v>
      </c>
      <c r="D579" s="78" t="s">
        <v>1718</v>
      </c>
      <c r="E579" s="78" t="s">
        <v>1719</v>
      </c>
      <c r="F579" s="79"/>
      <c r="G579" s="80" t="s">
        <v>95</v>
      </c>
      <c r="H579" s="81" t="s">
        <v>814</v>
      </c>
      <c r="I579" s="81">
        <v>60</v>
      </c>
      <c r="J579" s="82">
        <v>10</v>
      </c>
      <c r="K579" s="167">
        <v>1.48</v>
      </c>
      <c r="L579" s="83" t="s">
        <v>2125</v>
      </c>
      <c r="M579" s="84" t="s">
        <v>2126</v>
      </c>
      <c r="N579" s="85" t="s">
        <v>2127</v>
      </c>
      <c r="O579" s="86" t="s">
        <v>2128</v>
      </c>
      <c r="P579" s="86" t="s">
        <v>61</v>
      </c>
      <c r="Q579" s="87"/>
      <c r="R579" s="88">
        <f t="shared" si="17"/>
        <v>0</v>
      </c>
      <c r="S579" s="89" t="str">
        <f t="shared" si="16"/>
        <v>-</v>
      </c>
      <c r="T579" s="90" t="str">
        <f>IF($K$15=1,"",IF(AND(Таблица233[[#This Row],[Заказ (упаковок)
↓]]=0,$K$15*Таблица233[[#This Row],[Уп. в коробке]]&lt;5),0,ROUNDDOWN($K$15*Таблица233[[#This Row],[Уп. в коробке]],0)))</f>
        <v/>
      </c>
      <c r="U579" s="91" t="str">
        <f>IF(MOD(Таблица233[[#This Row],[Заказ (упаковок)
↓]],Таблица233[[#This Row],[Кратность заказа, упаковок]])&gt;0,"ошибка - неверное количество в заказе","")</f>
        <v/>
      </c>
    </row>
    <row r="580" spans="1:21" x14ac:dyDescent="0.3">
      <c r="A580" s="75"/>
      <c r="B580" s="76" t="s">
        <v>2129</v>
      </c>
      <c r="C580" s="77" t="s">
        <v>2073</v>
      </c>
      <c r="D580" s="78" t="s">
        <v>970</v>
      </c>
      <c r="E580" s="78" t="s">
        <v>971</v>
      </c>
      <c r="F580" s="79" t="s">
        <v>1940</v>
      </c>
      <c r="G580" s="80" t="s">
        <v>603</v>
      </c>
      <c r="H580" s="81" t="s">
        <v>973</v>
      </c>
      <c r="I580" s="81">
        <v>60</v>
      </c>
      <c r="J580" s="82">
        <v>10</v>
      </c>
      <c r="K580" s="167">
        <v>1.33</v>
      </c>
      <c r="L580" s="83" t="s">
        <v>2130</v>
      </c>
      <c r="M580" s="84" t="s">
        <v>2131</v>
      </c>
      <c r="N580" s="85" t="s">
        <v>976</v>
      </c>
      <c r="O580" s="86" t="s">
        <v>2132</v>
      </c>
      <c r="P580" s="86" t="s">
        <v>61</v>
      </c>
      <c r="Q580" s="87"/>
      <c r="R580" s="88">
        <f t="shared" si="17"/>
        <v>0</v>
      </c>
      <c r="S580" s="89" t="str">
        <f t="shared" si="16"/>
        <v>-</v>
      </c>
      <c r="T580" s="90" t="str">
        <f>IF($K$15=1,"",IF(AND(Таблица233[[#This Row],[Заказ (упаковок)
↓]]=0,$K$15*Таблица233[[#This Row],[Уп. в коробке]]&lt;5),0,ROUNDDOWN($K$15*Таблица233[[#This Row],[Уп. в коробке]],0)))</f>
        <v/>
      </c>
      <c r="U580" s="91" t="str">
        <f>IF(MOD(Таблица233[[#This Row],[Заказ (упаковок)
↓]],Таблица233[[#This Row],[Кратность заказа, упаковок]])&gt;0,"ошибка - неверное количество в заказе","")</f>
        <v/>
      </c>
    </row>
    <row r="581" spans="1:21" x14ac:dyDescent="0.3">
      <c r="A581" s="75"/>
      <c r="B581" s="76" t="s">
        <v>2133</v>
      </c>
      <c r="C581" s="77" t="s">
        <v>2073</v>
      </c>
      <c r="D581" s="78" t="s">
        <v>970</v>
      </c>
      <c r="E581" s="78" t="s">
        <v>971</v>
      </c>
      <c r="F581" s="79" t="s">
        <v>2134</v>
      </c>
      <c r="G581" s="80" t="s">
        <v>603</v>
      </c>
      <c r="H581" s="81" t="s">
        <v>973</v>
      </c>
      <c r="I581" s="81">
        <v>60</v>
      </c>
      <c r="J581" s="82">
        <v>10</v>
      </c>
      <c r="K581" s="167">
        <v>1.33</v>
      </c>
      <c r="L581" s="83" t="s">
        <v>2135</v>
      </c>
      <c r="M581" s="84" t="s">
        <v>2131</v>
      </c>
      <c r="N581" s="85" t="s">
        <v>2136</v>
      </c>
      <c r="O581" s="86" t="s">
        <v>2137</v>
      </c>
      <c r="P581" s="86" t="s">
        <v>61</v>
      </c>
      <c r="Q581" s="87"/>
      <c r="R581" s="88">
        <f t="shared" si="17"/>
        <v>0</v>
      </c>
      <c r="S581" s="89" t="str">
        <f t="shared" si="16"/>
        <v>-</v>
      </c>
      <c r="T581" s="90" t="str">
        <f>IF($K$15=1,"",IF(AND(Таблица233[[#This Row],[Заказ (упаковок)
↓]]=0,$K$15*Таблица233[[#This Row],[Уп. в коробке]]&lt;5),0,ROUNDDOWN($K$15*Таблица233[[#This Row],[Уп. в коробке]],0)))</f>
        <v/>
      </c>
      <c r="U581" s="91" t="str">
        <f>IF(MOD(Таблица233[[#This Row],[Заказ (упаковок)
↓]],Таблица233[[#This Row],[Кратность заказа, упаковок]])&gt;0,"ошибка - неверное количество в заказе","")</f>
        <v/>
      </c>
    </row>
    <row r="582" spans="1:21" x14ac:dyDescent="0.3">
      <c r="A582" s="75"/>
      <c r="B582" s="76" t="s">
        <v>2138</v>
      </c>
      <c r="C582" s="77" t="s">
        <v>2073</v>
      </c>
      <c r="D582" s="78" t="s">
        <v>970</v>
      </c>
      <c r="E582" s="78" t="s">
        <v>991</v>
      </c>
      <c r="F582" s="79" t="s">
        <v>992</v>
      </c>
      <c r="G582" s="80" t="s">
        <v>603</v>
      </c>
      <c r="H582" s="81" t="s">
        <v>973</v>
      </c>
      <c r="I582" s="81">
        <v>60</v>
      </c>
      <c r="J582" s="82">
        <v>10</v>
      </c>
      <c r="K582" s="167">
        <v>1.33</v>
      </c>
      <c r="L582" s="83" t="s">
        <v>2139</v>
      </c>
      <c r="M582" s="84" t="s">
        <v>2131</v>
      </c>
      <c r="N582" s="85" t="s">
        <v>994</v>
      </c>
      <c r="O582" s="86" t="s">
        <v>2140</v>
      </c>
      <c r="P582" s="86" t="s">
        <v>61</v>
      </c>
      <c r="Q582" s="87"/>
      <c r="R582" s="88">
        <f t="shared" si="17"/>
        <v>0</v>
      </c>
      <c r="S582" s="89" t="str">
        <f t="shared" si="16"/>
        <v>-</v>
      </c>
      <c r="T582" s="90" t="str">
        <f>IF($K$15=1,"",IF(AND(Таблица233[[#This Row],[Заказ (упаковок)
↓]]=0,$K$15*Таблица233[[#This Row],[Уп. в коробке]]&lt;5),0,ROUNDDOWN($K$15*Таблица233[[#This Row],[Уп. в коробке]],0)))</f>
        <v/>
      </c>
      <c r="U582" s="91" t="str">
        <f>IF(MOD(Таблица233[[#This Row],[Заказ (упаковок)
↓]],Таблица233[[#This Row],[Кратность заказа, упаковок]])&gt;0,"ошибка - неверное количество в заказе","")</f>
        <v/>
      </c>
    </row>
    <row r="583" spans="1:21" x14ac:dyDescent="0.3">
      <c r="A583" s="75"/>
      <c r="B583" s="76" t="s">
        <v>2141</v>
      </c>
      <c r="C583" s="77" t="s">
        <v>2073</v>
      </c>
      <c r="D583" s="78" t="s">
        <v>970</v>
      </c>
      <c r="E583" s="78" t="s">
        <v>1045</v>
      </c>
      <c r="F583" s="79" t="s">
        <v>1058</v>
      </c>
      <c r="G583" s="80" t="s">
        <v>603</v>
      </c>
      <c r="H583" s="81" t="s">
        <v>973</v>
      </c>
      <c r="I583" s="81">
        <v>60</v>
      </c>
      <c r="J583" s="82">
        <v>10</v>
      </c>
      <c r="K583" s="167">
        <v>1.45</v>
      </c>
      <c r="L583" s="83" t="s">
        <v>2142</v>
      </c>
      <c r="M583" s="84" t="s">
        <v>2131</v>
      </c>
      <c r="N583" s="85" t="s">
        <v>1049</v>
      </c>
      <c r="O583" s="86" t="s">
        <v>2143</v>
      </c>
      <c r="P583" s="86" t="s">
        <v>61</v>
      </c>
      <c r="Q583" s="87"/>
      <c r="R583" s="88">
        <f t="shared" si="17"/>
        <v>0</v>
      </c>
      <c r="S583" s="89" t="str">
        <f t="shared" si="16"/>
        <v>-</v>
      </c>
      <c r="T583" s="90" t="str">
        <f>IF($K$15=1,"",IF(AND(Таблица233[[#This Row],[Заказ (упаковок)
↓]]=0,$K$15*Таблица233[[#This Row],[Уп. в коробке]]&lt;5),0,ROUNDDOWN($K$15*Таблица233[[#This Row],[Уп. в коробке]],0)))</f>
        <v/>
      </c>
      <c r="U583" s="91" t="str">
        <f>IF(MOD(Таблица233[[#This Row],[Заказ (упаковок)
↓]],Таблица233[[#This Row],[Кратность заказа, упаковок]])&gt;0,"ошибка - неверное количество в заказе","")</f>
        <v/>
      </c>
    </row>
    <row r="584" spans="1:21" x14ac:dyDescent="0.3">
      <c r="A584" s="75"/>
      <c r="B584" s="76" t="s">
        <v>2144</v>
      </c>
      <c r="C584" s="77" t="s">
        <v>2073</v>
      </c>
      <c r="D584" s="78" t="s">
        <v>970</v>
      </c>
      <c r="E584" s="78" t="s">
        <v>971</v>
      </c>
      <c r="F584" s="79" t="s">
        <v>1005</v>
      </c>
      <c r="G584" s="80" t="s">
        <v>603</v>
      </c>
      <c r="H584" s="81" t="s">
        <v>973</v>
      </c>
      <c r="I584" s="81">
        <v>60</v>
      </c>
      <c r="J584" s="82">
        <v>10</v>
      </c>
      <c r="K584" s="167">
        <v>1.45</v>
      </c>
      <c r="L584" s="83" t="s">
        <v>2145</v>
      </c>
      <c r="M584" s="84" t="s">
        <v>2131</v>
      </c>
      <c r="N584" s="85" t="s">
        <v>976</v>
      </c>
      <c r="O584" s="86" t="s">
        <v>2146</v>
      </c>
      <c r="P584" s="86" t="s">
        <v>61</v>
      </c>
      <c r="Q584" s="87"/>
      <c r="R584" s="88">
        <f t="shared" si="17"/>
        <v>0</v>
      </c>
      <c r="S584" s="89" t="str">
        <f t="shared" si="16"/>
        <v>-</v>
      </c>
      <c r="T584" s="90" t="str">
        <f>IF($K$15=1,"",IF(AND(Таблица233[[#This Row],[Заказ (упаковок)
↓]]=0,$K$15*Таблица233[[#This Row],[Уп. в коробке]]&lt;5),0,ROUNDDOWN($K$15*Таблица233[[#This Row],[Уп. в коробке]],0)))</f>
        <v/>
      </c>
      <c r="U584" s="91" t="str">
        <f>IF(MOD(Таблица233[[#This Row],[Заказ (упаковок)
↓]],Таблица233[[#This Row],[Кратность заказа, упаковок]])&gt;0,"ошибка - неверное количество в заказе","")</f>
        <v/>
      </c>
    </row>
    <row r="585" spans="1:21" x14ac:dyDescent="0.3">
      <c r="A585" s="75"/>
      <c r="B585" s="76" t="s">
        <v>2147</v>
      </c>
      <c r="C585" s="77" t="s">
        <v>2073</v>
      </c>
      <c r="D585" s="78" t="s">
        <v>970</v>
      </c>
      <c r="E585" s="78" t="s">
        <v>971</v>
      </c>
      <c r="F585" s="79" t="s">
        <v>1033</v>
      </c>
      <c r="G585" s="80" t="s">
        <v>603</v>
      </c>
      <c r="H585" s="81" t="s">
        <v>973</v>
      </c>
      <c r="I585" s="81">
        <v>60</v>
      </c>
      <c r="J585" s="82">
        <v>10</v>
      </c>
      <c r="K585" s="167">
        <v>1.45</v>
      </c>
      <c r="L585" s="83" t="s">
        <v>2148</v>
      </c>
      <c r="M585" s="84" t="s">
        <v>2131</v>
      </c>
      <c r="N585" s="85" t="s">
        <v>976</v>
      </c>
      <c r="O585" s="86" t="s">
        <v>2149</v>
      </c>
      <c r="P585" s="86" t="s">
        <v>61</v>
      </c>
      <c r="Q585" s="87"/>
      <c r="R585" s="88">
        <f t="shared" si="17"/>
        <v>0</v>
      </c>
      <c r="S585" s="89" t="str">
        <f t="shared" si="16"/>
        <v>-</v>
      </c>
      <c r="T585" s="90" t="str">
        <f>IF($K$15=1,"",IF(AND(Таблица233[[#This Row],[Заказ (упаковок)
↓]]=0,$K$15*Таблица233[[#This Row],[Уп. в коробке]]&lt;5),0,ROUNDDOWN($K$15*Таблица233[[#This Row],[Уп. в коробке]],0)))</f>
        <v/>
      </c>
      <c r="U585" s="91" t="str">
        <f>IF(MOD(Таблица233[[#This Row],[Заказ (упаковок)
↓]],Таблица233[[#This Row],[Кратность заказа, упаковок]])&gt;0,"ошибка - неверное количество в заказе","")</f>
        <v/>
      </c>
    </row>
    <row r="586" spans="1:21" x14ac:dyDescent="0.3">
      <c r="A586" s="75"/>
      <c r="B586" s="76" t="s">
        <v>2150</v>
      </c>
      <c r="C586" s="77" t="s">
        <v>2073</v>
      </c>
      <c r="D586" s="78" t="s">
        <v>970</v>
      </c>
      <c r="E586" s="78" t="s">
        <v>1134</v>
      </c>
      <c r="F586" s="79" t="s">
        <v>1168</v>
      </c>
      <c r="G586" s="80" t="s">
        <v>340</v>
      </c>
      <c r="H586" s="81" t="s">
        <v>1047</v>
      </c>
      <c r="I586" s="81">
        <v>60</v>
      </c>
      <c r="J586" s="82">
        <v>10</v>
      </c>
      <c r="K586" s="167">
        <v>1.52</v>
      </c>
      <c r="L586" s="83" t="s">
        <v>2151</v>
      </c>
      <c r="M586" s="84" t="s">
        <v>2131</v>
      </c>
      <c r="N586" s="85" t="s">
        <v>1137</v>
      </c>
      <c r="O586" s="86" t="s">
        <v>2152</v>
      </c>
      <c r="P586" s="86" t="s">
        <v>61</v>
      </c>
      <c r="Q586" s="87"/>
      <c r="R586" s="88">
        <f t="shared" si="17"/>
        <v>0</v>
      </c>
      <c r="S586" s="89" t="str">
        <f t="shared" si="16"/>
        <v>-</v>
      </c>
      <c r="T586" s="90" t="str">
        <f>IF($K$15=1,"",IF(AND(Таблица233[[#This Row],[Заказ (упаковок)
↓]]=0,$K$15*Таблица233[[#This Row],[Уп. в коробке]]&lt;5),0,ROUNDDOWN($K$15*Таблица233[[#This Row],[Уп. в коробке]],0)))</f>
        <v/>
      </c>
      <c r="U586" s="91" t="str">
        <f>IF(MOD(Таблица233[[#This Row],[Заказ (упаковок)
↓]],Таблица233[[#This Row],[Кратность заказа, упаковок]])&gt;0,"ошибка - неверное количество в заказе","")</f>
        <v/>
      </c>
    </row>
    <row r="587" spans="1:21" x14ac:dyDescent="0.3">
      <c r="A587" s="75"/>
      <c r="B587" s="76" t="s">
        <v>2153</v>
      </c>
      <c r="C587" s="77" t="s">
        <v>2073</v>
      </c>
      <c r="D587" s="78" t="s">
        <v>970</v>
      </c>
      <c r="E587" s="78" t="s">
        <v>1151</v>
      </c>
      <c r="F587" s="79" t="s">
        <v>1215</v>
      </c>
      <c r="G587" s="80" t="s">
        <v>340</v>
      </c>
      <c r="H587" s="81" t="s">
        <v>1047</v>
      </c>
      <c r="I587" s="81">
        <v>60</v>
      </c>
      <c r="J587" s="82">
        <v>10</v>
      </c>
      <c r="K587" s="167">
        <v>1.52</v>
      </c>
      <c r="L587" s="83" t="s">
        <v>2154</v>
      </c>
      <c r="M587" s="84" t="s">
        <v>2131</v>
      </c>
      <c r="N587" s="85" t="s">
        <v>1154</v>
      </c>
      <c r="O587" s="86" t="s">
        <v>2155</v>
      </c>
      <c r="P587" s="86" t="s">
        <v>61</v>
      </c>
      <c r="Q587" s="87"/>
      <c r="R587" s="88">
        <f t="shared" si="17"/>
        <v>0</v>
      </c>
      <c r="S587" s="89" t="str">
        <f t="shared" si="16"/>
        <v>-</v>
      </c>
      <c r="T587" s="90" t="str">
        <f>IF($K$15=1,"",IF(AND(Таблица233[[#This Row],[Заказ (упаковок)
↓]]=0,$K$15*Таблица233[[#This Row],[Уп. в коробке]]&lt;5),0,ROUNDDOWN($K$15*Таблица233[[#This Row],[Уп. в коробке]],0)))</f>
        <v/>
      </c>
      <c r="U587" s="91" t="str">
        <f>IF(MOD(Таблица233[[#This Row],[Заказ (упаковок)
↓]],Таблица233[[#This Row],[Кратность заказа, упаковок]])&gt;0,"ошибка - неверное количество в заказе","")</f>
        <v/>
      </c>
    </row>
    <row r="588" spans="1:21" x14ac:dyDescent="0.3">
      <c r="A588" s="75"/>
      <c r="B588" s="76" t="s">
        <v>2156</v>
      </c>
      <c r="C588" s="77" t="s">
        <v>2073</v>
      </c>
      <c r="D588" s="78" t="s">
        <v>970</v>
      </c>
      <c r="E588" s="78"/>
      <c r="F588" s="79" t="s">
        <v>84</v>
      </c>
      <c r="G588" s="80" t="s">
        <v>603</v>
      </c>
      <c r="H588" s="81" t="s">
        <v>973</v>
      </c>
      <c r="I588" s="81">
        <v>60</v>
      </c>
      <c r="J588" s="82">
        <v>10</v>
      </c>
      <c r="K588" s="167">
        <v>1.33</v>
      </c>
      <c r="L588" s="83" t="s">
        <v>2157</v>
      </c>
      <c r="M588" s="84" t="s">
        <v>2131</v>
      </c>
      <c r="N588" s="85"/>
      <c r="O588" s="86" t="s">
        <v>2158</v>
      </c>
      <c r="P588" s="86" t="s">
        <v>61</v>
      </c>
      <c r="Q588" s="87"/>
      <c r="R588" s="88">
        <f t="shared" si="17"/>
        <v>0</v>
      </c>
      <c r="S588" s="89" t="str">
        <f t="shared" si="16"/>
        <v>-</v>
      </c>
      <c r="T588" s="90" t="str">
        <f>IF($K$15=1,"",IF(AND(Таблица233[[#This Row],[Заказ (упаковок)
↓]]=0,$K$15*Таблица233[[#This Row],[Уп. в коробке]]&lt;5),0,ROUNDDOWN($K$15*Таблица233[[#This Row],[Уп. в коробке]],0)))</f>
        <v/>
      </c>
      <c r="U588" s="91" t="str">
        <f>IF(MOD(Таблица233[[#This Row],[Заказ (упаковок)
↓]],Таблица233[[#This Row],[Кратность заказа, упаковок]])&gt;0,"ошибка - неверное количество в заказе","")</f>
        <v/>
      </c>
    </row>
    <row r="589" spans="1:21" x14ac:dyDescent="0.3">
      <c r="A589" s="75"/>
      <c r="B589" s="76" t="s">
        <v>2159</v>
      </c>
      <c r="C589" s="77" t="s">
        <v>2073</v>
      </c>
      <c r="D589" s="78" t="s">
        <v>1788</v>
      </c>
      <c r="E589" s="78" t="s">
        <v>1789</v>
      </c>
      <c r="F589" s="79"/>
      <c r="G589" s="80" t="s">
        <v>95</v>
      </c>
      <c r="H589" s="81" t="s">
        <v>747</v>
      </c>
      <c r="I589" s="81">
        <v>60</v>
      </c>
      <c r="J589" s="82">
        <v>10</v>
      </c>
      <c r="K589" s="167">
        <v>1.28</v>
      </c>
      <c r="L589" s="83" t="s">
        <v>2160</v>
      </c>
      <c r="M589" s="84" t="s">
        <v>2161</v>
      </c>
      <c r="N589" s="85" t="s">
        <v>1792</v>
      </c>
      <c r="O589" s="86" t="s">
        <v>2162</v>
      </c>
      <c r="P589" s="86" t="s">
        <v>61</v>
      </c>
      <c r="Q589" s="87"/>
      <c r="R589" s="88">
        <f t="shared" si="17"/>
        <v>0</v>
      </c>
      <c r="S589" s="89" t="str">
        <f t="shared" si="16"/>
        <v>-</v>
      </c>
      <c r="T589" s="90" t="str">
        <f>IF($K$15=1,"",IF(AND(Таблица233[[#This Row],[Заказ (упаковок)
↓]]=0,$K$15*Таблица233[[#This Row],[Уп. в коробке]]&lt;5),0,ROUNDDOWN($K$15*Таблица233[[#This Row],[Уп. в коробке]],0)))</f>
        <v/>
      </c>
      <c r="U589" s="91" t="str">
        <f>IF(MOD(Таблица233[[#This Row],[Заказ (упаковок)
↓]],Таблица233[[#This Row],[Кратность заказа, упаковок]])&gt;0,"ошибка - неверное количество в заказе","")</f>
        <v/>
      </c>
    </row>
    <row r="590" spans="1:21" x14ac:dyDescent="0.3">
      <c r="A590" s="75"/>
      <c r="B590" s="76" t="s">
        <v>2163</v>
      </c>
      <c r="C590" s="77" t="s">
        <v>2073</v>
      </c>
      <c r="D590" s="78" t="s">
        <v>53</v>
      </c>
      <c r="E590" s="78" t="s">
        <v>112</v>
      </c>
      <c r="F590" s="79" t="s">
        <v>228</v>
      </c>
      <c r="G590" s="80" t="s">
        <v>340</v>
      </c>
      <c r="H590" s="81" t="s">
        <v>1047</v>
      </c>
      <c r="I590" s="81">
        <v>60</v>
      </c>
      <c r="J590" s="82">
        <v>10</v>
      </c>
      <c r="K590" s="167">
        <v>1.57</v>
      </c>
      <c r="L590" s="83" t="s">
        <v>2164</v>
      </c>
      <c r="M590" s="84" t="s">
        <v>58</v>
      </c>
      <c r="N590" s="85" t="s">
        <v>115</v>
      </c>
      <c r="O590" s="86" t="s">
        <v>2165</v>
      </c>
      <c r="P590" s="86" t="s">
        <v>61</v>
      </c>
      <c r="Q590" s="87"/>
      <c r="R590" s="88">
        <f t="shared" si="17"/>
        <v>0</v>
      </c>
      <c r="S590" s="89" t="str">
        <f t="shared" si="16"/>
        <v>-</v>
      </c>
      <c r="T590" s="90" t="str">
        <f>IF($K$15=1,"",IF(AND(Таблица233[[#This Row],[Заказ (упаковок)
↓]]=0,$K$15*Таблица233[[#This Row],[Уп. в коробке]]&lt;5),0,ROUNDDOWN($K$15*Таблица233[[#This Row],[Уп. в коробке]],0)))</f>
        <v/>
      </c>
      <c r="U590" s="91" t="str">
        <f>IF(MOD(Таблица233[[#This Row],[Заказ (упаковок)
↓]],Таблица233[[#This Row],[Кратность заказа, упаковок]])&gt;0,"ошибка - неверное количество в заказе","")</f>
        <v/>
      </c>
    </row>
    <row r="591" spans="1:21" x14ac:dyDescent="0.3">
      <c r="A591" s="75"/>
      <c r="B591" s="76" t="s">
        <v>2166</v>
      </c>
      <c r="C591" s="77" t="s">
        <v>2073</v>
      </c>
      <c r="D591" s="78" t="s">
        <v>53</v>
      </c>
      <c r="E591" s="78" t="s">
        <v>112</v>
      </c>
      <c r="F591" s="79" t="s">
        <v>2167</v>
      </c>
      <c r="G591" s="80" t="s">
        <v>340</v>
      </c>
      <c r="H591" s="81" t="s">
        <v>1047</v>
      </c>
      <c r="I591" s="81">
        <v>60</v>
      </c>
      <c r="J591" s="82">
        <v>10</v>
      </c>
      <c r="K591" s="167">
        <v>1.57</v>
      </c>
      <c r="L591" s="83" t="s">
        <v>2168</v>
      </c>
      <c r="M591" s="84" t="s">
        <v>58</v>
      </c>
      <c r="N591" s="85" t="s">
        <v>115</v>
      </c>
      <c r="O591" s="86" t="s">
        <v>2169</v>
      </c>
      <c r="P591" s="86" t="s">
        <v>61</v>
      </c>
      <c r="Q591" s="87"/>
      <c r="R591" s="88">
        <f t="shared" si="17"/>
        <v>0</v>
      </c>
      <c r="S591" s="89" t="str">
        <f t="shared" si="16"/>
        <v>-</v>
      </c>
      <c r="T591" s="90" t="str">
        <f>IF($K$15=1,"",IF(AND(Таблица233[[#This Row],[Заказ (упаковок)
↓]]=0,$K$15*Таблица233[[#This Row],[Уп. в коробке]]&lt;5),0,ROUNDDOWN($K$15*Таблица233[[#This Row],[Уп. в коробке]],0)))</f>
        <v/>
      </c>
      <c r="U591" s="91" t="str">
        <f>IF(MOD(Таблица233[[#This Row],[Заказ (упаковок)
↓]],Таблица233[[#This Row],[Кратность заказа, упаковок]])&gt;0,"ошибка - неверное количество в заказе","")</f>
        <v/>
      </c>
    </row>
    <row r="592" spans="1:21" x14ac:dyDescent="0.3">
      <c r="A592" s="75"/>
      <c r="B592" s="76" t="s">
        <v>2170</v>
      </c>
      <c r="C592" s="77" t="s">
        <v>2073</v>
      </c>
      <c r="D592" s="78" t="s">
        <v>53</v>
      </c>
      <c r="E592" s="78" t="s">
        <v>112</v>
      </c>
      <c r="F592" s="79" t="s">
        <v>2171</v>
      </c>
      <c r="G592" s="80" t="s">
        <v>340</v>
      </c>
      <c r="H592" s="81" t="s">
        <v>1047</v>
      </c>
      <c r="I592" s="81">
        <v>60</v>
      </c>
      <c r="J592" s="82">
        <v>10</v>
      </c>
      <c r="K592" s="167">
        <v>1.57</v>
      </c>
      <c r="L592" s="83" t="s">
        <v>2172</v>
      </c>
      <c r="M592" s="84" t="s">
        <v>58</v>
      </c>
      <c r="N592" s="85" t="s">
        <v>115</v>
      </c>
      <c r="O592" s="86" t="s">
        <v>2173</v>
      </c>
      <c r="P592" s="86" t="s">
        <v>61</v>
      </c>
      <c r="Q592" s="87"/>
      <c r="R592" s="88">
        <f t="shared" si="17"/>
        <v>0</v>
      </c>
      <c r="S592" s="89" t="str">
        <f t="shared" si="16"/>
        <v>-</v>
      </c>
      <c r="T592" s="90" t="str">
        <f>IF($K$15=1,"",IF(AND(Таблица233[[#This Row],[Заказ (упаковок)
↓]]=0,$K$15*Таблица233[[#This Row],[Уп. в коробке]]&lt;5),0,ROUNDDOWN($K$15*Таблица233[[#This Row],[Уп. в коробке]],0)))</f>
        <v/>
      </c>
      <c r="U592" s="91" t="str">
        <f>IF(MOD(Таблица233[[#This Row],[Заказ (упаковок)
↓]],Таблица233[[#This Row],[Кратность заказа, упаковок]])&gt;0,"ошибка - неверное количество в заказе","")</f>
        <v/>
      </c>
    </row>
    <row r="593" spans="1:21" x14ac:dyDescent="0.3">
      <c r="A593" s="75"/>
      <c r="B593" s="76" t="s">
        <v>2174</v>
      </c>
      <c r="C593" s="77" t="s">
        <v>2073</v>
      </c>
      <c r="D593" s="78" t="s">
        <v>53</v>
      </c>
      <c r="E593" s="78" t="s">
        <v>112</v>
      </c>
      <c r="F593" s="79" t="s">
        <v>2175</v>
      </c>
      <c r="G593" s="80" t="s">
        <v>340</v>
      </c>
      <c r="H593" s="81" t="s">
        <v>1047</v>
      </c>
      <c r="I593" s="81">
        <v>60</v>
      </c>
      <c r="J593" s="82">
        <v>10</v>
      </c>
      <c r="K593" s="167">
        <v>1.57</v>
      </c>
      <c r="L593" s="83" t="s">
        <v>2176</v>
      </c>
      <c r="M593" s="84" t="s">
        <v>58</v>
      </c>
      <c r="N593" s="85" t="s">
        <v>115</v>
      </c>
      <c r="O593" s="86" t="s">
        <v>2177</v>
      </c>
      <c r="P593" s="86" t="s">
        <v>61</v>
      </c>
      <c r="Q593" s="87"/>
      <c r="R593" s="88">
        <f t="shared" si="17"/>
        <v>0</v>
      </c>
      <c r="S593" s="89" t="str">
        <f t="shared" si="16"/>
        <v>-</v>
      </c>
      <c r="T593" s="90" t="str">
        <f>IF($K$15=1,"",IF(AND(Таблица233[[#This Row],[Заказ (упаковок)
↓]]=0,$K$15*Таблица233[[#This Row],[Уп. в коробке]]&lt;5),0,ROUNDDOWN($K$15*Таблица233[[#This Row],[Уп. в коробке]],0)))</f>
        <v/>
      </c>
      <c r="U593" s="91" t="str">
        <f>IF(MOD(Таблица233[[#This Row],[Заказ (упаковок)
↓]],Таблица233[[#This Row],[Кратность заказа, упаковок]])&gt;0,"ошибка - неверное количество в заказе","")</f>
        <v/>
      </c>
    </row>
    <row r="594" spans="1:21" x14ac:dyDescent="0.3">
      <c r="A594" s="75"/>
      <c r="B594" s="76" t="s">
        <v>2178</v>
      </c>
      <c r="C594" s="77" t="s">
        <v>2073</v>
      </c>
      <c r="D594" s="78" t="s">
        <v>53</v>
      </c>
      <c r="E594" s="78" t="s">
        <v>112</v>
      </c>
      <c r="F594" s="79" t="s">
        <v>2179</v>
      </c>
      <c r="G594" s="80" t="s">
        <v>340</v>
      </c>
      <c r="H594" s="81" t="s">
        <v>1047</v>
      </c>
      <c r="I594" s="81">
        <v>60</v>
      </c>
      <c r="J594" s="82">
        <v>10</v>
      </c>
      <c r="K594" s="167">
        <v>1.57</v>
      </c>
      <c r="L594" s="83" t="s">
        <v>2180</v>
      </c>
      <c r="M594" s="84" t="s">
        <v>58</v>
      </c>
      <c r="N594" s="85" t="s">
        <v>115</v>
      </c>
      <c r="O594" s="86" t="s">
        <v>2181</v>
      </c>
      <c r="P594" s="86" t="s">
        <v>61</v>
      </c>
      <c r="Q594" s="87"/>
      <c r="R594" s="88">
        <f t="shared" si="17"/>
        <v>0</v>
      </c>
      <c r="S594" s="89" t="str">
        <f t="shared" si="16"/>
        <v>-</v>
      </c>
      <c r="T594" s="90" t="str">
        <f>IF($K$15=1,"",IF(AND(Таблица233[[#This Row],[Заказ (упаковок)
↓]]=0,$K$15*Таблица233[[#This Row],[Уп. в коробке]]&lt;5),0,ROUNDDOWN($K$15*Таблица233[[#This Row],[Уп. в коробке]],0)))</f>
        <v/>
      </c>
      <c r="U594" s="91" t="str">
        <f>IF(MOD(Таблица233[[#This Row],[Заказ (упаковок)
↓]],Таблица233[[#This Row],[Кратность заказа, упаковок]])&gt;0,"ошибка - неверное количество в заказе","")</f>
        <v/>
      </c>
    </row>
    <row r="595" spans="1:21" x14ac:dyDescent="0.3">
      <c r="A595" s="75"/>
      <c r="B595" s="76" t="s">
        <v>2182</v>
      </c>
      <c r="C595" s="77" t="s">
        <v>2073</v>
      </c>
      <c r="D595" s="78" t="s">
        <v>53</v>
      </c>
      <c r="E595" s="78" t="s">
        <v>112</v>
      </c>
      <c r="F595" s="79" t="s">
        <v>2183</v>
      </c>
      <c r="G595" s="80" t="s">
        <v>340</v>
      </c>
      <c r="H595" s="81" t="s">
        <v>1047</v>
      </c>
      <c r="I595" s="81">
        <v>60</v>
      </c>
      <c r="J595" s="82">
        <v>10</v>
      </c>
      <c r="K595" s="167">
        <v>1.57</v>
      </c>
      <c r="L595" s="83" t="s">
        <v>2184</v>
      </c>
      <c r="M595" s="84" t="s">
        <v>58</v>
      </c>
      <c r="N595" s="85" t="s">
        <v>115</v>
      </c>
      <c r="O595" s="86" t="s">
        <v>2185</v>
      </c>
      <c r="P595" s="86" t="s">
        <v>61</v>
      </c>
      <c r="Q595" s="87"/>
      <c r="R595" s="88">
        <f t="shared" si="17"/>
        <v>0</v>
      </c>
      <c r="S595" s="89" t="str">
        <f t="shared" si="16"/>
        <v>-</v>
      </c>
      <c r="T595" s="90" t="str">
        <f>IF($K$15=1,"",IF(AND(Таблица233[[#This Row],[Заказ (упаковок)
↓]]=0,$K$15*Таблица233[[#This Row],[Уп. в коробке]]&lt;5),0,ROUNDDOWN($K$15*Таблица233[[#This Row],[Уп. в коробке]],0)))</f>
        <v/>
      </c>
      <c r="U595" s="91" t="str">
        <f>IF(MOD(Таблица233[[#This Row],[Заказ (упаковок)
↓]],Таблица233[[#This Row],[Кратность заказа, упаковок]])&gt;0,"ошибка - неверное количество в заказе","")</f>
        <v/>
      </c>
    </row>
    <row r="596" spans="1:21" x14ac:dyDescent="0.3">
      <c r="A596" s="75"/>
      <c r="B596" s="76" t="s">
        <v>2186</v>
      </c>
      <c r="C596" s="77" t="s">
        <v>2073</v>
      </c>
      <c r="D596" s="78" t="s">
        <v>53</v>
      </c>
      <c r="E596" s="78" t="s">
        <v>391</v>
      </c>
      <c r="F596" s="79" t="s">
        <v>1966</v>
      </c>
      <c r="G596" s="80" t="s">
        <v>340</v>
      </c>
      <c r="H596" s="81" t="s">
        <v>1047</v>
      </c>
      <c r="I596" s="81">
        <v>60</v>
      </c>
      <c r="J596" s="82">
        <v>10</v>
      </c>
      <c r="K596" s="167">
        <v>1.57</v>
      </c>
      <c r="L596" s="83" t="s">
        <v>2187</v>
      </c>
      <c r="M596" s="84" t="s">
        <v>58</v>
      </c>
      <c r="N596" s="85" t="s">
        <v>394</v>
      </c>
      <c r="O596" s="86" t="s">
        <v>2188</v>
      </c>
      <c r="P596" s="86" t="s">
        <v>61</v>
      </c>
      <c r="Q596" s="87"/>
      <c r="R596" s="88">
        <f t="shared" si="17"/>
        <v>0</v>
      </c>
      <c r="S596" s="89" t="str">
        <f t="shared" si="16"/>
        <v>-</v>
      </c>
      <c r="T596" s="90" t="str">
        <f>IF($K$15=1,"",IF(AND(Таблица233[[#This Row],[Заказ (упаковок)
↓]]=0,$K$15*Таблица233[[#This Row],[Уп. в коробке]]&lt;5),0,ROUNDDOWN($K$15*Таблица233[[#This Row],[Уп. в коробке]],0)))</f>
        <v/>
      </c>
      <c r="U596" s="91" t="str">
        <f>IF(MOD(Таблица233[[#This Row],[Заказ (упаковок)
↓]],Таблица233[[#This Row],[Кратность заказа, упаковок]])&gt;0,"ошибка - неверное количество в заказе","")</f>
        <v/>
      </c>
    </row>
    <row r="597" spans="1:21" x14ac:dyDescent="0.3">
      <c r="A597" s="75"/>
      <c r="B597" s="76" t="s">
        <v>2189</v>
      </c>
      <c r="C597" s="77" t="s">
        <v>2073</v>
      </c>
      <c r="D597" s="78" t="s">
        <v>53</v>
      </c>
      <c r="E597" s="78" t="s">
        <v>2190</v>
      </c>
      <c r="F597" s="79" t="s">
        <v>208</v>
      </c>
      <c r="G597" s="80" t="s">
        <v>340</v>
      </c>
      <c r="H597" s="81" t="s">
        <v>1047</v>
      </c>
      <c r="I597" s="81">
        <v>60</v>
      </c>
      <c r="J597" s="82">
        <v>10</v>
      </c>
      <c r="K597" s="167">
        <v>1.57</v>
      </c>
      <c r="L597" s="83" t="s">
        <v>2191</v>
      </c>
      <c r="M597" s="84" t="s">
        <v>58</v>
      </c>
      <c r="N597" s="85" t="s">
        <v>2192</v>
      </c>
      <c r="O597" s="86" t="s">
        <v>2193</v>
      </c>
      <c r="P597" s="86" t="s">
        <v>61</v>
      </c>
      <c r="Q597" s="87"/>
      <c r="R597" s="88">
        <f t="shared" si="17"/>
        <v>0</v>
      </c>
      <c r="S597" s="89" t="str">
        <f t="shared" si="16"/>
        <v>-</v>
      </c>
      <c r="T597" s="90" t="str">
        <f>IF($K$15=1,"",IF(AND(Таблица233[[#This Row],[Заказ (упаковок)
↓]]=0,$K$15*Таблица233[[#This Row],[Уп. в коробке]]&lt;5),0,ROUNDDOWN($K$15*Таблица233[[#This Row],[Уп. в коробке]],0)))</f>
        <v/>
      </c>
      <c r="U597" s="91" t="str">
        <f>IF(MOD(Таблица233[[#This Row],[Заказ (упаковок)
↓]],Таблица233[[#This Row],[Кратность заказа, упаковок]])&gt;0,"ошибка - неверное количество в заказе","")</f>
        <v/>
      </c>
    </row>
    <row r="598" spans="1:21" x14ac:dyDescent="0.3">
      <c r="A598" s="75"/>
      <c r="B598" s="76" t="s">
        <v>2194</v>
      </c>
      <c r="C598" s="77" t="s">
        <v>2073</v>
      </c>
      <c r="D598" s="78" t="s">
        <v>53</v>
      </c>
      <c r="E598" s="78" t="s">
        <v>391</v>
      </c>
      <c r="F598" s="79" t="s">
        <v>2195</v>
      </c>
      <c r="G598" s="80" t="s">
        <v>340</v>
      </c>
      <c r="H598" s="81" t="s">
        <v>1047</v>
      </c>
      <c r="I598" s="81">
        <v>60</v>
      </c>
      <c r="J598" s="82">
        <v>10</v>
      </c>
      <c r="K598" s="167">
        <v>1.57</v>
      </c>
      <c r="L598" s="83" t="s">
        <v>2196</v>
      </c>
      <c r="M598" s="84" t="s">
        <v>58</v>
      </c>
      <c r="N598" s="85" t="s">
        <v>394</v>
      </c>
      <c r="O598" s="86" t="s">
        <v>2197</v>
      </c>
      <c r="P598" s="86" t="s">
        <v>61</v>
      </c>
      <c r="Q598" s="87"/>
      <c r="R598" s="88">
        <f t="shared" si="17"/>
        <v>0</v>
      </c>
      <c r="S598" s="89" t="str">
        <f t="shared" si="16"/>
        <v>-</v>
      </c>
      <c r="T598" s="90" t="str">
        <f>IF($K$15=1,"",IF(AND(Таблица233[[#This Row],[Заказ (упаковок)
↓]]=0,$K$15*Таблица233[[#This Row],[Уп. в коробке]]&lt;5),0,ROUNDDOWN($K$15*Таблица233[[#This Row],[Уп. в коробке]],0)))</f>
        <v/>
      </c>
      <c r="U598" s="91" t="str">
        <f>IF(MOD(Таблица233[[#This Row],[Заказ (упаковок)
↓]],Таблица233[[#This Row],[Кратность заказа, упаковок]])&gt;0,"ошибка - неверное количество в заказе","")</f>
        <v/>
      </c>
    </row>
    <row r="599" spans="1:21" x14ac:dyDescent="0.3">
      <c r="A599" s="75"/>
      <c r="B599" s="76" t="s">
        <v>2198</v>
      </c>
      <c r="C599" s="77" t="s">
        <v>2073</v>
      </c>
      <c r="D599" s="78" t="s">
        <v>53</v>
      </c>
      <c r="E599" s="78" t="s">
        <v>112</v>
      </c>
      <c r="F599" s="79" t="s">
        <v>2199</v>
      </c>
      <c r="G599" s="80" t="s">
        <v>340</v>
      </c>
      <c r="H599" s="81" t="s">
        <v>1047</v>
      </c>
      <c r="I599" s="81">
        <v>60</v>
      </c>
      <c r="J599" s="82">
        <v>10</v>
      </c>
      <c r="K599" s="167">
        <v>1.57</v>
      </c>
      <c r="L599" s="83" t="s">
        <v>2200</v>
      </c>
      <c r="M599" s="84" t="s">
        <v>58</v>
      </c>
      <c r="N599" s="85" t="s">
        <v>115</v>
      </c>
      <c r="O599" s="86" t="s">
        <v>2201</v>
      </c>
      <c r="P599" s="86" t="s">
        <v>61</v>
      </c>
      <c r="Q599" s="87"/>
      <c r="R599" s="88">
        <f t="shared" si="17"/>
        <v>0</v>
      </c>
      <c r="S599" s="89" t="str">
        <f t="shared" si="16"/>
        <v>-</v>
      </c>
      <c r="T599" s="90" t="str">
        <f>IF($K$15=1,"",IF(AND(Таблица233[[#This Row],[Заказ (упаковок)
↓]]=0,$K$15*Таблица233[[#This Row],[Уп. в коробке]]&lt;5),0,ROUNDDOWN($K$15*Таблица233[[#This Row],[Уп. в коробке]],0)))</f>
        <v/>
      </c>
      <c r="U599" s="91" t="str">
        <f>IF(MOD(Таблица233[[#This Row],[Заказ (упаковок)
↓]],Таблица233[[#This Row],[Кратность заказа, упаковок]])&gt;0,"ошибка - неверное количество в заказе","")</f>
        <v/>
      </c>
    </row>
    <row r="600" spans="1:21" x14ac:dyDescent="0.3">
      <c r="A600" s="75"/>
      <c r="B600" s="76" t="s">
        <v>2202</v>
      </c>
      <c r="C600" s="77" t="s">
        <v>2073</v>
      </c>
      <c r="D600" s="78" t="s">
        <v>53</v>
      </c>
      <c r="E600" s="78" t="s">
        <v>652</v>
      </c>
      <c r="F600" s="79" t="s">
        <v>2203</v>
      </c>
      <c r="G600" s="80" t="s">
        <v>340</v>
      </c>
      <c r="H600" s="81" t="s">
        <v>1047</v>
      </c>
      <c r="I600" s="81">
        <v>60</v>
      </c>
      <c r="J600" s="82">
        <v>10</v>
      </c>
      <c r="K600" s="167">
        <v>1.62</v>
      </c>
      <c r="L600" s="83" t="s">
        <v>2204</v>
      </c>
      <c r="M600" s="84" t="s">
        <v>58</v>
      </c>
      <c r="N600" s="85" t="s">
        <v>654</v>
      </c>
      <c r="O600" s="86" t="s">
        <v>2205</v>
      </c>
      <c r="P600" s="86" t="s">
        <v>61</v>
      </c>
      <c r="Q600" s="87"/>
      <c r="R600" s="88">
        <f t="shared" si="17"/>
        <v>0</v>
      </c>
      <c r="S600" s="89" t="str">
        <f t="shared" si="16"/>
        <v>-</v>
      </c>
      <c r="T600" s="90" t="str">
        <f>IF($K$15=1,"",IF(AND(Таблица233[[#This Row],[Заказ (упаковок)
↓]]=0,$K$15*Таблица233[[#This Row],[Уп. в коробке]]&lt;5),0,ROUNDDOWN($K$15*Таблица233[[#This Row],[Уп. в коробке]],0)))</f>
        <v/>
      </c>
      <c r="U600" s="91" t="str">
        <f>IF(MOD(Таблица233[[#This Row],[Заказ (упаковок)
↓]],Таблица233[[#This Row],[Кратность заказа, упаковок]])&gt;0,"ошибка - неверное количество в заказе","")</f>
        <v/>
      </c>
    </row>
    <row r="601" spans="1:21" x14ac:dyDescent="0.3">
      <c r="A601" s="75"/>
      <c r="B601" s="76" t="s">
        <v>2206</v>
      </c>
      <c r="C601" s="77" t="s">
        <v>2073</v>
      </c>
      <c r="D601" s="78" t="s">
        <v>53</v>
      </c>
      <c r="E601" s="78" t="s">
        <v>794</v>
      </c>
      <c r="F601" s="79" t="s">
        <v>2006</v>
      </c>
      <c r="G601" s="80" t="s">
        <v>340</v>
      </c>
      <c r="H601" s="81" t="s">
        <v>1047</v>
      </c>
      <c r="I601" s="81">
        <v>60</v>
      </c>
      <c r="J601" s="82">
        <v>10</v>
      </c>
      <c r="K601" s="167">
        <v>1.48</v>
      </c>
      <c r="L601" s="83" t="s">
        <v>2207</v>
      </c>
      <c r="M601" s="84" t="s">
        <v>58</v>
      </c>
      <c r="N601" s="85" t="s">
        <v>2007</v>
      </c>
      <c r="O601" s="86" t="s">
        <v>2208</v>
      </c>
      <c r="P601" s="86" t="s">
        <v>61</v>
      </c>
      <c r="Q601" s="87"/>
      <c r="R601" s="88">
        <f t="shared" si="17"/>
        <v>0</v>
      </c>
      <c r="S601" s="89" t="str">
        <f t="shared" si="16"/>
        <v>-</v>
      </c>
      <c r="T601" s="90" t="str">
        <f>IF($K$15=1,"",IF(AND(Таблица233[[#This Row],[Заказ (упаковок)
↓]]=0,$K$15*Таблица233[[#This Row],[Уп. в коробке]]&lt;5),0,ROUNDDOWN($K$15*Таблица233[[#This Row],[Уп. в коробке]],0)))</f>
        <v/>
      </c>
      <c r="U601" s="91" t="str">
        <f>IF(MOD(Таблица233[[#This Row],[Заказ (упаковок)
↓]],Таблица233[[#This Row],[Кратность заказа, упаковок]])&gt;0,"ошибка - неверное количество в заказе","")</f>
        <v/>
      </c>
    </row>
    <row r="602" spans="1:21" x14ac:dyDescent="0.3">
      <c r="A602" s="75"/>
      <c r="B602" s="76" t="s">
        <v>2209</v>
      </c>
      <c r="C602" s="77" t="s">
        <v>2073</v>
      </c>
      <c r="D602" s="78" t="s">
        <v>53</v>
      </c>
      <c r="E602" s="78" t="s">
        <v>112</v>
      </c>
      <c r="F602" s="79" t="s">
        <v>153</v>
      </c>
      <c r="G602" s="80" t="s">
        <v>340</v>
      </c>
      <c r="H602" s="81" t="s">
        <v>1047</v>
      </c>
      <c r="I602" s="81">
        <v>60</v>
      </c>
      <c r="J602" s="82">
        <v>10</v>
      </c>
      <c r="K602" s="167">
        <v>1.57</v>
      </c>
      <c r="L602" s="83" t="s">
        <v>2210</v>
      </c>
      <c r="M602" s="84" t="s">
        <v>58</v>
      </c>
      <c r="N602" s="85" t="s">
        <v>115</v>
      </c>
      <c r="O602" s="86" t="s">
        <v>2211</v>
      </c>
      <c r="P602" s="86" t="s">
        <v>61</v>
      </c>
      <c r="Q602" s="87"/>
      <c r="R602" s="88">
        <f t="shared" si="17"/>
        <v>0</v>
      </c>
      <c r="S602" s="89" t="str">
        <f t="shared" si="16"/>
        <v>-</v>
      </c>
      <c r="T602" s="90" t="str">
        <f>IF($K$15=1,"",IF(AND(Таблица233[[#This Row],[Заказ (упаковок)
↓]]=0,$K$15*Таблица233[[#This Row],[Уп. в коробке]]&lt;5),0,ROUNDDOWN($K$15*Таблица233[[#This Row],[Уп. в коробке]],0)))</f>
        <v/>
      </c>
      <c r="U602" s="91" t="str">
        <f>IF(MOD(Таблица233[[#This Row],[Заказ (упаковок)
↓]],Таблица233[[#This Row],[Кратность заказа, упаковок]])&gt;0,"ошибка - неверное количество в заказе","")</f>
        <v/>
      </c>
    </row>
    <row r="603" spans="1:21" x14ac:dyDescent="0.3">
      <c r="A603" s="75"/>
      <c r="B603" s="76" t="s">
        <v>2212</v>
      </c>
      <c r="C603" s="77" t="s">
        <v>2073</v>
      </c>
      <c r="D603" s="78" t="s">
        <v>53</v>
      </c>
      <c r="E603" s="78" t="s">
        <v>112</v>
      </c>
      <c r="F603" s="79" t="s">
        <v>84</v>
      </c>
      <c r="G603" s="80" t="s">
        <v>340</v>
      </c>
      <c r="H603" s="81" t="s">
        <v>1047</v>
      </c>
      <c r="I603" s="81">
        <v>60</v>
      </c>
      <c r="J603" s="82">
        <v>10</v>
      </c>
      <c r="K603" s="167">
        <v>1.57</v>
      </c>
      <c r="L603" s="83" t="s">
        <v>2213</v>
      </c>
      <c r="M603" s="84" t="s">
        <v>58</v>
      </c>
      <c r="N603" s="85" t="s">
        <v>115</v>
      </c>
      <c r="O603" s="86" t="s">
        <v>2214</v>
      </c>
      <c r="P603" s="86" t="s">
        <v>61</v>
      </c>
      <c r="Q603" s="87"/>
      <c r="R603" s="88">
        <f t="shared" si="17"/>
        <v>0</v>
      </c>
      <c r="S603" s="89" t="str">
        <f t="shared" ref="S603:S610" si="18">IF(Q603/I603=0,"-",Q603/I603)</f>
        <v>-</v>
      </c>
      <c r="T603" s="90" t="str">
        <f>IF($K$15=1,"",IF(AND(Таблица233[[#This Row],[Заказ (упаковок)
↓]]=0,$K$15*Таблица233[[#This Row],[Уп. в коробке]]&lt;5),0,ROUNDDOWN($K$15*Таблица233[[#This Row],[Уп. в коробке]],0)))</f>
        <v/>
      </c>
      <c r="U603" s="91" t="str">
        <f>IF(MOD(Таблица233[[#This Row],[Заказ (упаковок)
↓]],Таблица233[[#This Row],[Кратность заказа, упаковок]])&gt;0,"ошибка - неверное количество в заказе","")</f>
        <v/>
      </c>
    </row>
    <row r="604" spans="1:21" x14ac:dyDescent="0.3">
      <c r="A604" s="75"/>
      <c r="B604" s="76" t="s">
        <v>2215</v>
      </c>
      <c r="C604" s="77" t="s">
        <v>2073</v>
      </c>
      <c r="D604" s="78" t="s">
        <v>53</v>
      </c>
      <c r="E604" s="78" t="s">
        <v>783</v>
      </c>
      <c r="F604" s="79" t="s">
        <v>84</v>
      </c>
      <c r="G604" s="80" t="s">
        <v>2098</v>
      </c>
      <c r="H604" s="81" t="s">
        <v>1047</v>
      </c>
      <c r="I604" s="81">
        <v>60</v>
      </c>
      <c r="J604" s="82">
        <v>10</v>
      </c>
      <c r="K604" s="167">
        <v>1.53</v>
      </c>
      <c r="L604" s="83" t="s">
        <v>2216</v>
      </c>
      <c r="M604" s="84" t="s">
        <v>58</v>
      </c>
      <c r="N604" s="85" t="s">
        <v>786</v>
      </c>
      <c r="O604" s="86" t="s">
        <v>2217</v>
      </c>
      <c r="P604" s="86" t="s">
        <v>61</v>
      </c>
      <c r="Q604" s="87"/>
      <c r="R604" s="88">
        <f t="shared" ref="R604:R610" si="19">K604*Q604</f>
        <v>0</v>
      </c>
      <c r="S604" s="89" t="str">
        <f t="shared" si="18"/>
        <v>-</v>
      </c>
      <c r="T604" s="90" t="str">
        <f>IF($K$15=1,"",IF(AND(Таблица233[[#This Row],[Заказ (упаковок)
↓]]=0,$K$15*Таблица233[[#This Row],[Уп. в коробке]]&lt;5),0,ROUNDDOWN($K$15*Таблица233[[#This Row],[Уп. в коробке]],0)))</f>
        <v/>
      </c>
      <c r="U604" s="91" t="str">
        <f>IF(MOD(Таблица233[[#This Row],[Заказ (упаковок)
↓]],Таблица233[[#This Row],[Кратность заказа, упаковок]])&gt;0,"ошибка - неверное количество в заказе","")</f>
        <v/>
      </c>
    </row>
    <row r="605" spans="1:21" x14ac:dyDescent="0.3">
      <c r="A605" s="75"/>
      <c r="B605" s="76" t="s">
        <v>2218</v>
      </c>
      <c r="C605" s="77" t="s">
        <v>2219</v>
      </c>
      <c r="D605" s="78" t="s">
        <v>970</v>
      </c>
      <c r="E605" s="78" t="s">
        <v>991</v>
      </c>
      <c r="F605" s="79" t="s">
        <v>992</v>
      </c>
      <c r="G605" s="80" t="s">
        <v>1844</v>
      </c>
      <c r="H605" s="81" t="s">
        <v>973</v>
      </c>
      <c r="I605" s="81">
        <v>8</v>
      </c>
      <c r="J605" s="82">
        <v>6</v>
      </c>
      <c r="K605" s="167">
        <v>9.66</v>
      </c>
      <c r="L605" s="83">
        <v>10600</v>
      </c>
      <c r="M605" s="84" t="s">
        <v>975</v>
      </c>
      <c r="N605" s="85" t="s">
        <v>994</v>
      </c>
      <c r="O605" s="86">
        <v>8718036504349</v>
      </c>
      <c r="P605" s="86" t="s">
        <v>61</v>
      </c>
      <c r="Q605" s="87"/>
      <c r="R605" s="88">
        <f t="shared" si="19"/>
        <v>0</v>
      </c>
      <c r="S605" s="89" t="str">
        <f t="shared" si="18"/>
        <v>-</v>
      </c>
      <c r="T605" s="90" t="str">
        <f>IF($K$15=1,"",IF(AND(Таблица233[[#This Row],[Заказ (упаковок)
↓]]=0,$K$15*Таблица233[[#This Row],[Уп. в коробке]]&lt;5),0,ROUNDDOWN($K$15*Таблица233[[#This Row],[Уп. в коробке]],0)))</f>
        <v/>
      </c>
      <c r="U605" s="91" t="str">
        <f>IF(MOD(Таблица233[[#This Row],[Заказ (упаковок)
↓]],Таблица233[[#This Row],[Кратность заказа, упаковок]])&gt;0,"ошибка - неверное количество в заказе","")</f>
        <v/>
      </c>
    </row>
    <row r="606" spans="1:21" x14ac:dyDescent="0.3">
      <c r="A606" s="75"/>
      <c r="B606" s="76" t="s">
        <v>2220</v>
      </c>
      <c r="C606" s="77" t="s">
        <v>2219</v>
      </c>
      <c r="D606" s="78" t="s">
        <v>970</v>
      </c>
      <c r="E606" s="78"/>
      <c r="F606" s="79" t="s">
        <v>84</v>
      </c>
      <c r="G606" s="80" t="s">
        <v>1847</v>
      </c>
      <c r="H606" s="81" t="s">
        <v>1146</v>
      </c>
      <c r="I606" s="81">
        <v>8</v>
      </c>
      <c r="J606" s="82">
        <v>6</v>
      </c>
      <c r="K606" s="167">
        <v>13.64</v>
      </c>
      <c r="L606" s="83">
        <v>10605</v>
      </c>
      <c r="M606" s="84" t="s">
        <v>2131</v>
      </c>
      <c r="N606" s="85"/>
      <c r="O606" s="86">
        <v>8718036504318</v>
      </c>
      <c r="P606" s="86" t="s">
        <v>61</v>
      </c>
      <c r="Q606" s="87"/>
      <c r="R606" s="88">
        <f t="shared" si="19"/>
        <v>0</v>
      </c>
      <c r="S606" s="89" t="str">
        <f t="shared" si="18"/>
        <v>-</v>
      </c>
      <c r="T606" s="90" t="str">
        <f>IF($K$15=1,"",IF(AND(Таблица233[[#This Row],[Заказ (упаковок)
↓]]=0,$K$15*Таблица233[[#This Row],[Уп. в коробке]]&lt;5),0,ROUNDDOWN($K$15*Таблица233[[#This Row],[Уп. в коробке]],0)))</f>
        <v/>
      </c>
      <c r="U606" s="91" t="str">
        <f>IF(MOD(Таблица233[[#This Row],[Заказ (упаковок)
↓]],Таблица233[[#This Row],[Кратность заказа, упаковок]])&gt;0,"ошибка - неверное количество в заказе","")</f>
        <v/>
      </c>
    </row>
    <row r="607" spans="1:21" x14ac:dyDescent="0.3">
      <c r="A607" s="75"/>
      <c r="B607" s="76" t="s">
        <v>2221</v>
      </c>
      <c r="C607" s="77" t="s">
        <v>2219</v>
      </c>
      <c r="D607" s="78" t="s">
        <v>970</v>
      </c>
      <c r="E607" s="78"/>
      <c r="F607" s="79" t="s">
        <v>84</v>
      </c>
      <c r="G607" s="80" t="s">
        <v>1844</v>
      </c>
      <c r="H607" s="81" t="s">
        <v>973</v>
      </c>
      <c r="I607" s="81">
        <v>8</v>
      </c>
      <c r="J607" s="82">
        <v>6</v>
      </c>
      <c r="K607" s="167">
        <v>9.66</v>
      </c>
      <c r="L607" s="83">
        <v>10610</v>
      </c>
      <c r="M607" s="84" t="s">
        <v>2131</v>
      </c>
      <c r="N607" s="85"/>
      <c r="O607" s="86">
        <v>8718036504325</v>
      </c>
      <c r="P607" s="86" t="s">
        <v>61</v>
      </c>
      <c r="Q607" s="87"/>
      <c r="R607" s="88">
        <f t="shared" si="19"/>
        <v>0</v>
      </c>
      <c r="S607" s="89" t="str">
        <f t="shared" si="18"/>
        <v>-</v>
      </c>
      <c r="T607" s="90" t="str">
        <f>IF($K$15=1,"",IF(AND(Таблица233[[#This Row],[Заказ (упаковок)
↓]]=0,$K$15*Таблица233[[#This Row],[Уп. в коробке]]&lt;5),0,ROUNDDOWN($K$15*Таблица233[[#This Row],[Уп. в коробке]],0)))</f>
        <v/>
      </c>
      <c r="U607" s="91" t="str">
        <f>IF(MOD(Таблица233[[#This Row],[Заказ (упаковок)
↓]],Таблица233[[#This Row],[Кратность заказа, упаковок]])&gt;0,"ошибка - неверное количество в заказе","")</f>
        <v/>
      </c>
    </row>
    <row r="608" spans="1:21" x14ac:dyDescent="0.3">
      <c r="A608" s="75"/>
      <c r="B608" s="76" t="s">
        <v>2222</v>
      </c>
      <c r="C608" s="77" t="s">
        <v>2219</v>
      </c>
      <c r="D608" s="78" t="s">
        <v>970</v>
      </c>
      <c r="E608" s="78" t="s">
        <v>1151</v>
      </c>
      <c r="F608" s="79" t="s">
        <v>1215</v>
      </c>
      <c r="G608" s="80" t="s">
        <v>1847</v>
      </c>
      <c r="H608" s="81" t="s">
        <v>1146</v>
      </c>
      <c r="I608" s="81">
        <v>8</v>
      </c>
      <c r="J608" s="82">
        <v>6</v>
      </c>
      <c r="K608" s="167">
        <v>12.31</v>
      </c>
      <c r="L608" s="83">
        <v>10615</v>
      </c>
      <c r="M608" s="84" t="s">
        <v>2131</v>
      </c>
      <c r="N608" s="85" t="s">
        <v>1154</v>
      </c>
      <c r="O608" s="86">
        <v>8718036504332</v>
      </c>
      <c r="P608" s="86" t="s">
        <v>61</v>
      </c>
      <c r="Q608" s="87"/>
      <c r="R608" s="88">
        <f t="shared" si="19"/>
        <v>0</v>
      </c>
      <c r="S608" s="89" t="str">
        <f t="shared" si="18"/>
        <v>-</v>
      </c>
      <c r="T608" s="90" t="str">
        <f>IF($K$15=1,"",IF(AND(Таблица233[[#This Row],[Заказ (упаковок)
↓]]=0,$K$15*Таблица233[[#This Row],[Уп. в коробке]]&lt;5),0,ROUNDDOWN($K$15*Таблица233[[#This Row],[Уп. в коробке]],0)))</f>
        <v/>
      </c>
      <c r="U608" s="91" t="str">
        <f>IF(MOD(Таблица233[[#This Row],[Заказ (упаковок)
↓]],Таблица233[[#This Row],[Кратность заказа, упаковок]])&gt;0,"ошибка - неверное количество в заказе","")</f>
        <v/>
      </c>
    </row>
    <row r="609" spans="1:21" x14ac:dyDescent="0.3">
      <c r="A609" s="75"/>
      <c r="B609" s="76" t="s">
        <v>2223</v>
      </c>
      <c r="C609" s="77" t="s">
        <v>2219</v>
      </c>
      <c r="D609" s="78" t="s">
        <v>53</v>
      </c>
      <c r="E609" s="78"/>
      <c r="F609" s="79" t="s">
        <v>84</v>
      </c>
      <c r="G609" s="80" t="s">
        <v>1847</v>
      </c>
      <c r="H609" s="81" t="s">
        <v>1047</v>
      </c>
      <c r="I609" s="81">
        <v>8</v>
      </c>
      <c r="J609" s="82">
        <v>6</v>
      </c>
      <c r="K609" s="167">
        <v>13.64</v>
      </c>
      <c r="L609" s="83">
        <v>10620</v>
      </c>
      <c r="M609" s="84" t="s">
        <v>58</v>
      </c>
      <c r="N609" s="85"/>
      <c r="O609" s="86">
        <v>8718036504295</v>
      </c>
      <c r="P609" s="86" t="s">
        <v>61</v>
      </c>
      <c r="Q609" s="87"/>
      <c r="R609" s="88">
        <f t="shared" si="19"/>
        <v>0</v>
      </c>
      <c r="S609" s="89" t="str">
        <f t="shared" si="18"/>
        <v>-</v>
      </c>
      <c r="T609" s="90" t="str">
        <f>IF($K$15=1,"",IF(AND(Таблица233[[#This Row],[Заказ (упаковок)
↓]]=0,$K$15*Таблица233[[#This Row],[Уп. в коробке]]&lt;5),0,ROUNDDOWN($K$15*Таблица233[[#This Row],[Уп. в коробке]],0)))</f>
        <v/>
      </c>
      <c r="U609" s="91" t="str">
        <f>IF(MOD(Таблица233[[#This Row],[Заказ (упаковок)
↓]],Таблица233[[#This Row],[Кратность заказа, упаковок]])&gt;0,"ошибка - неверное количество в заказе","")</f>
        <v/>
      </c>
    </row>
    <row r="610" spans="1:21" x14ac:dyDescent="0.3">
      <c r="A610" s="75"/>
      <c r="B610" s="76" t="s">
        <v>2224</v>
      </c>
      <c r="C610" s="77" t="s">
        <v>2219</v>
      </c>
      <c r="D610" s="78" t="s">
        <v>53</v>
      </c>
      <c r="E610" s="78"/>
      <c r="F610" s="79" t="s">
        <v>84</v>
      </c>
      <c r="G610" s="80" t="s">
        <v>1844</v>
      </c>
      <c r="H610" s="81" t="s">
        <v>1047</v>
      </c>
      <c r="I610" s="81">
        <v>8</v>
      </c>
      <c r="J610" s="82">
        <v>6</v>
      </c>
      <c r="K610" s="167">
        <v>9.66</v>
      </c>
      <c r="L610" s="83">
        <v>10625</v>
      </c>
      <c r="M610" s="84" t="s">
        <v>58</v>
      </c>
      <c r="N610" s="85"/>
      <c r="O610" s="86">
        <v>8718036504301</v>
      </c>
      <c r="P610" s="86" t="s">
        <v>61</v>
      </c>
      <c r="Q610" s="87"/>
      <c r="R610" s="88">
        <f t="shared" si="19"/>
        <v>0</v>
      </c>
      <c r="S610" s="89" t="str">
        <f t="shared" si="18"/>
        <v>-</v>
      </c>
      <c r="T610" s="90" t="str">
        <f>IF($K$15=1,"",IF(AND(Таблица233[[#This Row],[Заказ (упаковок)
↓]]=0,$K$15*Таблица233[[#This Row],[Уп. в коробке]]&lt;5),0,ROUNDDOWN($K$15*Таблица233[[#This Row],[Уп. в коробке]],0)))</f>
        <v/>
      </c>
      <c r="U610" s="91" t="str">
        <f>IF(MOD(Таблица233[[#This Row],[Заказ (упаковок)
↓]],Таблица233[[#This Row],[Кратность заказа, упаковок]])&gt;0,"ошибка - неверное количество в заказе","")</f>
        <v/>
      </c>
    </row>
    <row r="611" spans="1:21" s="74" customFormat="1" ht="21" x14ac:dyDescent="0.3">
      <c r="A611" s="69"/>
      <c r="B611" s="92" t="s">
        <v>49</v>
      </c>
      <c r="C611" s="92" t="s">
        <v>27</v>
      </c>
      <c r="D611" s="93"/>
      <c r="E611" s="93"/>
      <c r="F611" s="93"/>
      <c r="G611" s="93"/>
      <c r="H611" s="93"/>
      <c r="I611" s="93"/>
      <c r="J611" s="93"/>
      <c r="K611" s="168"/>
      <c r="L611" s="93" t="s">
        <v>51</v>
      </c>
      <c r="M611" s="93" t="s">
        <v>51</v>
      </c>
      <c r="N611" s="93" t="s">
        <v>51</v>
      </c>
      <c r="O611" s="93" t="s">
        <v>51</v>
      </c>
      <c r="P611" s="93"/>
      <c r="Q611" s="93"/>
      <c r="R611" s="93"/>
      <c r="S611" s="93"/>
      <c r="T611" s="73"/>
      <c r="U611" s="68"/>
    </row>
    <row r="612" spans="1:21" x14ac:dyDescent="0.3">
      <c r="A612" s="75"/>
      <c r="B612" s="76" t="s">
        <v>2225</v>
      </c>
      <c r="C612" s="77" t="s">
        <v>27</v>
      </c>
      <c r="D612" s="78" t="s">
        <v>53</v>
      </c>
      <c r="E612" s="78" t="s">
        <v>54</v>
      </c>
      <c r="F612" s="79" t="s">
        <v>2226</v>
      </c>
      <c r="G612" s="80">
        <v>200</v>
      </c>
      <c r="H612" s="81" t="s">
        <v>57</v>
      </c>
      <c r="I612" s="81">
        <v>1</v>
      </c>
      <c r="J612" s="82">
        <v>1</v>
      </c>
      <c r="K612" s="167">
        <v>67.400000000000006</v>
      </c>
      <c r="L612" s="83">
        <v>19000</v>
      </c>
      <c r="M612" s="94" t="s">
        <v>58</v>
      </c>
      <c r="N612" s="95" t="s">
        <v>59</v>
      </c>
      <c r="O612" s="96"/>
      <c r="P612" s="96" t="s">
        <v>2227</v>
      </c>
      <c r="Q612" s="87"/>
      <c r="R612" s="97">
        <f>K612*Q612</f>
        <v>0</v>
      </c>
      <c r="S612" s="98" t="str">
        <f>IF(Q612/I612=0,"-",Q612/I612)</f>
        <v>-</v>
      </c>
      <c r="T612" s="90"/>
      <c r="U612" s="91"/>
    </row>
    <row r="613" spans="1:21" x14ac:dyDescent="0.3">
      <c r="A613" s="75"/>
      <c r="B613" s="99"/>
      <c r="C613" s="100" t="s">
        <v>27</v>
      </c>
      <c r="D613" s="101"/>
      <c r="E613" s="101"/>
      <c r="F613" s="102" t="s">
        <v>55</v>
      </c>
      <c r="G613" s="103">
        <v>50</v>
      </c>
      <c r="H613" s="103" t="s">
        <v>57</v>
      </c>
      <c r="I613" s="103"/>
      <c r="J613" s="103"/>
      <c r="K613" s="111"/>
      <c r="L613" s="105"/>
      <c r="M613" s="106"/>
      <c r="N613" s="107"/>
      <c r="O613" s="108"/>
      <c r="P613" s="108"/>
      <c r="Q613" s="109"/>
      <c r="R613" s="110"/>
      <c r="S613" s="111"/>
      <c r="T613" s="90"/>
      <c r="U613" s="91"/>
    </row>
    <row r="614" spans="1:21" x14ac:dyDescent="0.3">
      <c r="A614" s="75"/>
      <c r="B614" s="99"/>
      <c r="C614" s="100" t="s">
        <v>27</v>
      </c>
      <c r="D614" s="101"/>
      <c r="E614" s="101"/>
      <c r="F614" s="102" t="s">
        <v>69</v>
      </c>
      <c r="G614" s="103">
        <v>50</v>
      </c>
      <c r="H614" s="103" t="s">
        <v>57</v>
      </c>
      <c r="I614" s="103"/>
      <c r="J614" s="103"/>
      <c r="K614" s="111"/>
      <c r="L614" s="105"/>
      <c r="M614" s="106"/>
      <c r="N614" s="107"/>
      <c r="O614" s="108"/>
      <c r="P614" s="108"/>
      <c r="Q614" s="109"/>
      <c r="R614" s="110"/>
      <c r="S614" s="111"/>
      <c r="T614" s="90"/>
      <c r="U614" s="91"/>
    </row>
    <row r="615" spans="1:21" x14ac:dyDescent="0.3">
      <c r="A615" s="75"/>
      <c r="B615" s="99"/>
      <c r="C615" s="100" t="s">
        <v>27</v>
      </c>
      <c r="D615" s="101"/>
      <c r="E615" s="101"/>
      <c r="F615" s="102" t="s">
        <v>75</v>
      </c>
      <c r="G615" s="103">
        <v>50</v>
      </c>
      <c r="H615" s="103" t="s">
        <v>57</v>
      </c>
      <c r="I615" s="103"/>
      <c r="J615" s="103"/>
      <c r="K615" s="111"/>
      <c r="L615" s="105"/>
      <c r="M615" s="106"/>
      <c r="N615" s="107"/>
      <c r="O615" s="108"/>
      <c r="P615" s="108"/>
      <c r="Q615" s="109"/>
      <c r="R615" s="110"/>
      <c r="S615" s="111"/>
      <c r="T615" s="90"/>
      <c r="U615" s="91"/>
    </row>
    <row r="616" spans="1:21" x14ac:dyDescent="0.3">
      <c r="A616" s="75"/>
      <c r="B616" s="99"/>
      <c r="C616" s="100" t="s">
        <v>27</v>
      </c>
      <c r="D616" s="101"/>
      <c r="E616" s="101"/>
      <c r="F616" s="102" t="s">
        <v>78</v>
      </c>
      <c r="G616" s="103">
        <v>50</v>
      </c>
      <c r="H616" s="103" t="s">
        <v>57</v>
      </c>
      <c r="I616" s="103"/>
      <c r="J616" s="103"/>
      <c r="K616" s="111"/>
      <c r="L616" s="105"/>
      <c r="M616" s="106"/>
      <c r="N616" s="107"/>
      <c r="O616" s="108"/>
      <c r="P616" s="108"/>
      <c r="Q616" s="109"/>
      <c r="R616" s="110"/>
      <c r="S616" s="111"/>
      <c r="T616" s="90"/>
      <c r="U616" s="91"/>
    </row>
    <row r="617" spans="1:21" x14ac:dyDescent="0.3">
      <c r="A617" s="75"/>
      <c r="B617" s="76" t="s">
        <v>2228</v>
      </c>
      <c r="C617" s="77" t="s">
        <v>27</v>
      </c>
      <c r="D617" s="78" t="s">
        <v>53</v>
      </c>
      <c r="E617" s="78" t="s">
        <v>87</v>
      </c>
      <c r="F617" s="79" t="s">
        <v>2229</v>
      </c>
      <c r="G617" s="80">
        <v>200</v>
      </c>
      <c r="H617" s="81" t="s">
        <v>57</v>
      </c>
      <c r="I617" s="81">
        <v>1</v>
      </c>
      <c r="J617" s="82">
        <v>1</v>
      </c>
      <c r="K617" s="167">
        <v>58.78</v>
      </c>
      <c r="L617" s="83" t="s">
        <v>2230</v>
      </c>
      <c r="M617" s="94" t="s">
        <v>58</v>
      </c>
      <c r="N617" s="95" t="s">
        <v>2231</v>
      </c>
      <c r="O617" s="96"/>
      <c r="P617" s="96" t="s">
        <v>2227</v>
      </c>
      <c r="Q617" s="87"/>
      <c r="R617" s="97">
        <f>K617*Q617</f>
        <v>0</v>
      </c>
      <c r="S617" s="98" t="str">
        <f>IF(Q617/I617=0,"-",Q617/I617)</f>
        <v>-</v>
      </c>
      <c r="T617" s="90"/>
      <c r="U617" s="91"/>
    </row>
    <row r="618" spans="1:21" x14ac:dyDescent="0.3">
      <c r="A618" s="75"/>
      <c r="B618" s="99"/>
      <c r="C618" s="100" t="s">
        <v>27</v>
      </c>
      <c r="D618" s="101"/>
      <c r="E618" s="101"/>
      <c r="F618" s="102" t="s">
        <v>2232</v>
      </c>
      <c r="G618" s="103">
        <v>50</v>
      </c>
      <c r="H618" s="103" t="s">
        <v>57</v>
      </c>
      <c r="I618" s="103"/>
      <c r="J618" s="103"/>
      <c r="K618" s="111"/>
      <c r="L618" s="105"/>
      <c r="M618" s="106"/>
      <c r="N618" s="107"/>
      <c r="O618" s="108"/>
      <c r="P618" s="108"/>
      <c r="Q618" s="109"/>
      <c r="R618" s="110"/>
      <c r="S618" s="111"/>
      <c r="T618" s="90"/>
      <c r="U618" s="91"/>
    </row>
    <row r="619" spans="1:21" x14ac:dyDescent="0.3">
      <c r="A619" s="75"/>
      <c r="B619" s="99"/>
      <c r="C619" s="100" t="s">
        <v>27</v>
      </c>
      <c r="D619" s="101"/>
      <c r="E619" s="101"/>
      <c r="F619" s="102" t="s">
        <v>104</v>
      </c>
      <c r="G619" s="103">
        <v>50</v>
      </c>
      <c r="H619" s="103" t="s">
        <v>57</v>
      </c>
      <c r="I619" s="103"/>
      <c r="J619" s="103"/>
      <c r="K619" s="111"/>
      <c r="L619" s="105"/>
      <c r="M619" s="106"/>
      <c r="N619" s="107"/>
      <c r="O619" s="108"/>
      <c r="P619" s="108"/>
      <c r="Q619" s="109"/>
      <c r="R619" s="110"/>
      <c r="S619" s="111"/>
      <c r="T619" s="90"/>
      <c r="U619" s="91"/>
    </row>
    <row r="620" spans="1:21" x14ac:dyDescent="0.3">
      <c r="A620" s="75"/>
      <c r="B620" s="99"/>
      <c r="C620" s="100" t="s">
        <v>27</v>
      </c>
      <c r="D620" s="101"/>
      <c r="E620" s="101"/>
      <c r="F620" s="102" t="s">
        <v>94</v>
      </c>
      <c r="G620" s="103">
        <v>50</v>
      </c>
      <c r="H620" s="103" t="s">
        <v>57</v>
      </c>
      <c r="I620" s="103"/>
      <c r="J620" s="103"/>
      <c r="K620" s="111"/>
      <c r="L620" s="105"/>
      <c r="M620" s="106"/>
      <c r="N620" s="107"/>
      <c r="O620" s="108"/>
      <c r="P620" s="108"/>
      <c r="Q620" s="109"/>
      <c r="R620" s="110"/>
      <c r="S620" s="111"/>
      <c r="T620" s="90"/>
      <c r="U620" s="91"/>
    </row>
    <row r="621" spans="1:21" x14ac:dyDescent="0.3">
      <c r="A621" s="75"/>
      <c r="B621" s="99"/>
      <c r="C621" s="100" t="s">
        <v>27</v>
      </c>
      <c r="D621" s="101"/>
      <c r="E621" s="101"/>
      <c r="F621" s="102" t="s">
        <v>2233</v>
      </c>
      <c r="G621" s="103">
        <v>50</v>
      </c>
      <c r="H621" s="103" t="s">
        <v>57</v>
      </c>
      <c r="I621" s="103"/>
      <c r="J621" s="103"/>
      <c r="K621" s="111"/>
      <c r="L621" s="105"/>
      <c r="M621" s="106"/>
      <c r="N621" s="107"/>
      <c r="O621" s="108"/>
      <c r="P621" s="108"/>
      <c r="Q621" s="109"/>
      <c r="R621" s="110"/>
      <c r="S621" s="111"/>
      <c r="T621" s="90"/>
      <c r="U621" s="91"/>
    </row>
    <row r="622" spans="1:21" x14ac:dyDescent="0.3">
      <c r="A622" s="75"/>
      <c r="B622" s="76" t="s">
        <v>2234</v>
      </c>
      <c r="C622" s="77" t="s">
        <v>27</v>
      </c>
      <c r="D622" s="78" t="s">
        <v>53</v>
      </c>
      <c r="E622" s="78" t="s">
        <v>112</v>
      </c>
      <c r="F622" s="79" t="s">
        <v>2235</v>
      </c>
      <c r="G622" s="80">
        <v>200</v>
      </c>
      <c r="H622" s="81" t="s">
        <v>57</v>
      </c>
      <c r="I622" s="81">
        <v>1</v>
      </c>
      <c r="J622" s="82">
        <v>1</v>
      </c>
      <c r="K622" s="167">
        <v>54.8</v>
      </c>
      <c r="L622" s="83" t="s">
        <v>2236</v>
      </c>
      <c r="M622" s="94" t="s">
        <v>58</v>
      </c>
      <c r="N622" s="95" t="s">
        <v>115</v>
      </c>
      <c r="O622" s="96"/>
      <c r="P622" s="96" t="s">
        <v>2227</v>
      </c>
      <c r="Q622" s="87"/>
      <c r="R622" s="97">
        <f>K622*Q622</f>
        <v>0</v>
      </c>
      <c r="S622" s="98" t="str">
        <f>IF(Q622/I622=0,"-",Q622/I622)</f>
        <v>-</v>
      </c>
      <c r="T622" s="90"/>
      <c r="U622" s="91"/>
    </row>
    <row r="623" spans="1:21" x14ac:dyDescent="0.3">
      <c r="A623" s="75"/>
      <c r="B623" s="99"/>
      <c r="C623" s="100" t="s">
        <v>27</v>
      </c>
      <c r="D623" s="101"/>
      <c r="E623" s="101"/>
      <c r="F623" s="102" t="s">
        <v>122</v>
      </c>
      <c r="G623" s="103">
        <v>50</v>
      </c>
      <c r="H623" s="103" t="s">
        <v>57</v>
      </c>
      <c r="I623" s="103"/>
      <c r="J623" s="103"/>
      <c r="K623" s="111"/>
      <c r="L623" s="105"/>
      <c r="M623" s="106"/>
      <c r="N623" s="107"/>
      <c r="O623" s="108"/>
      <c r="P623" s="108"/>
      <c r="Q623" s="109"/>
      <c r="R623" s="110"/>
      <c r="S623" s="111"/>
      <c r="T623" s="90"/>
      <c r="U623" s="91"/>
    </row>
    <row r="624" spans="1:21" x14ac:dyDescent="0.3">
      <c r="A624" s="75"/>
      <c r="B624" s="99"/>
      <c r="C624" s="100" t="s">
        <v>27</v>
      </c>
      <c r="D624" s="101"/>
      <c r="E624" s="101"/>
      <c r="F624" s="102" t="s">
        <v>2199</v>
      </c>
      <c r="G624" s="103">
        <v>50</v>
      </c>
      <c r="H624" s="103" t="s">
        <v>57</v>
      </c>
      <c r="I624" s="103"/>
      <c r="J624" s="103"/>
      <c r="K624" s="111"/>
      <c r="L624" s="105"/>
      <c r="M624" s="106"/>
      <c r="N624" s="107"/>
      <c r="O624" s="108"/>
      <c r="P624" s="108"/>
      <c r="Q624" s="109"/>
      <c r="R624" s="110"/>
      <c r="S624" s="111"/>
      <c r="T624" s="90"/>
      <c r="U624" s="91"/>
    </row>
    <row r="625" spans="1:21" x14ac:dyDescent="0.3">
      <c r="A625" s="75"/>
      <c r="B625" s="99"/>
      <c r="C625" s="100" t="s">
        <v>27</v>
      </c>
      <c r="D625" s="101"/>
      <c r="E625" s="101"/>
      <c r="F625" s="102" t="s">
        <v>144</v>
      </c>
      <c r="G625" s="103">
        <v>50</v>
      </c>
      <c r="H625" s="103" t="s">
        <v>57</v>
      </c>
      <c r="I625" s="103"/>
      <c r="J625" s="103"/>
      <c r="K625" s="111"/>
      <c r="L625" s="105"/>
      <c r="M625" s="106"/>
      <c r="N625" s="107"/>
      <c r="O625" s="108"/>
      <c r="P625" s="108"/>
      <c r="Q625" s="109"/>
      <c r="R625" s="110"/>
      <c r="S625" s="111"/>
      <c r="T625" s="90"/>
      <c r="U625" s="91"/>
    </row>
    <row r="626" spans="1:21" x14ac:dyDescent="0.3">
      <c r="A626" s="75"/>
      <c r="B626" s="99"/>
      <c r="C626" s="100" t="s">
        <v>27</v>
      </c>
      <c r="D626" s="101"/>
      <c r="E626" s="101"/>
      <c r="F626" s="102" t="s">
        <v>2167</v>
      </c>
      <c r="G626" s="103">
        <v>50</v>
      </c>
      <c r="H626" s="103" t="s">
        <v>57</v>
      </c>
      <c r="I626" s="103"/>
      <c r="J626" s="103"/>
      <c r="K626" s="111"/>
      <c r="L626" s="105"/>
      <c r="M626" s="106"/>
      <c r="N626" s="107"/>
      <c r="O626" s="108"/>
      <c r="P626" s="108"/>
      <c r="Q626" s="109"/>
      <c r="R626" s="110"/>
      <c r="S626" s="111"/>
      <c r="T626" s="90"/>
      <c r="U626" s="91"/>
    </row>
    <row r="627" spans="1:21" x14ac:dyDescent="0.3">
      <c r="A627" s="75"/>
      <c r="B627" s="76" t="s">
        <v>2237</v>
      </c>
      <c r="C627" s="77" t="s">
        <v>27</v>
      </c>
      <c r="D627" s="78" t="s">
        <v>53</v>
      </c>
      <c r="E627" s="78" t="s">
        <v>112</v>
      </c>
      <c r="F627" s="79" t="s">
        <v>2238</v>
      </c>
      <c r="G627" s="80">
        <v>200</v>
      </c>
      <c r="H627" s="81" t="s">
        <v>57</v>
      </c>
      <c r="I627" s="81">
        <v>1</v>
      </c>
      <c r="J627" s="82">
        <v>1</v>
      </c>
      <c r="K627" s="167">
        <v>54.8</v>
      </c>
      <c r="L627" s="83" t="s">
        <v>2239</v>
      </c>
      <c r="M627" s="94" t="s">
        <v>58</v>
      </c>
      <c r="N627" s="95" t="s">
        <v>115</v>
      </c>
      <c r="O627" s="96"/>
      <c r="P627" s="96" t="s">
        <v>2227</v>
      </c>
      <c r="Q627" s="87"/>
      <c r="R627" s="97">
        <f>K627*Q627</f>
        <v>0</v>
      </c>
      <c r="S627" s="98" t="str">
        <f>IF(Q627/I627=0,"-",Q627/I627)</f>
        <v>-</v>
      </c>
      <c r="T627" s="90"/>
      <c r="U627" s="91"/>
    </row>
    <row r="628" spans="1:21" x14ac:dyDescent="0.3">
      <c r="A628" s="75"/>
      <c r="B628" s="99"/>
      <c r="C628" s="100" t="s">
        <v>27</v>
      </c>
      <c r="D628" s="101"/>
      <c r="E628" s="101"/>
      <c r="F628" s="102" t="s">
        <v>2013</v>
      </c>
      <c r="G628" s="103">
        <v>50</v>
      </c>
      <c r="H628" s="103" t="s">
        <v>57</v>
      </c>
      <c r="I628" s="103"/>
      <c r="J628" s="103"/>
      <c r="K628" s="111"/>
      <c r="L628" s="105"/>
      <c r="M628" s="106"/>
      <c r="N628" s="107"/>
      <c r="O628" s="108"/>
      <c r="P628" s="108"/>
      <c r="Q628" s="109"/>
      <c r="R628" s="110"/>
      <c r="S628" s="111"/>
      <c r="T628" s="90"/>
      <c r="U628" s="91"/>
    </row>
    <row r="629" spans="1:21" x14ac:dyDescent="0.3">
      <c r="A629" s="75"/>
      <c r="B629" s="99"/>
      <c r="C629" s="100" t="s">
        <v>27</v>
      </c>
      <c r="D629" s="101"/>
      <c r="E629" s="101"/>
      <c r="F629" s="102" t="s">
        <v>141</v>
      </c>
      <c r="G629" s="103">
        <v>50</v>
      </c>
      <c r="H629" s="103" t="s">
        <v>57</v>
      </c>
      <c r="I629" s="103"/>
      <c r="J629" s="103"/>
      <c r="K629" s="111"/>
      <c r="L629" s="105"/>
      <c r="M629" s="106"/>
      <c r="N629" s="107"/>
      <c r="O629" s="108"/>
      <c r="P629" s="108"/>
      <c r="Q629" s="109"/>
      <c r="R629" s="110"/>
      <c r="S629" s="111"/>
      <c r="T629" s="90"/>
      <c r="U629" s="91"/>
    </row>
    <row r="630" spans="1:21" x14ac:dyDescent="0.3">
      <c r="A630" s="75"/>
      <c r="B630" s="99"/>
      <c r="C630" s="100" t="s">
        <v>27</v>
      </c>
      <c r="D630" s="101"/>
      <c r="E630" s="101"/>
      <c r="F630" s="102" t="s">
        <v>153</v>
      </c>
      <c r="G630" s="103">
        <v>50</v>
      </c>
      <c r="H630" s="103" t="s">
        <v>57</v>
      </c>
      <c r="I630" s="103"/>
      <c r="J630" s="103"/>
      <c r="K630" s="111"/>
      <c r="L630" s="105"/>
      <c r="M630" s="106"/>
      <c r="N630" s="107"/>
      <c r="O630" s="108"/>
      <c r="P630" s="108"/>
      <c r="Q630" s="109"/>
      <c r="R630" s="110"/>
      <c r="S630" s="111"/>
      <c r="T630" s="90"/>
      <c r="U630" s="91"/>
    </row>
    <row r="631" spans="1:21" x14ac:dyDescent="0.3">
      <c r="A631" s="75"/>
      <c r="B631" s="99"/>
      <c r="C631" s="100" t="s">
        <v>27</v>
      </c>
      <c r="D631" s="101"/>
      <c r="E631" s="101"/>
      <c r="F631" s="102" t="s">
        <v>159</v>
      </c>
      <c r="G631" s="103">
        <v>50</v>
      </c>
      <c r="H631" s="103" t="s">
        <v>57</v>
      </c>
      <c r="I631" s="103"/>
      <c r="J631" s="103"/>
      <c r="K631" s="111"/>
      <c r="L631" s="105"/>
      <c r="M631" s="106"/>
      <c r="N631" s="107"/>
      <c r="O631" s="108"/>
      <c r="P631" s="108"/>
      <c r="Q631" s="109"/>
      <c r="R631" s="110"/>
      <c r="S631" s="111"/>
      <c r="T631" s="90"/>
      <c r="U631" s="91"/>
    </row>
    <row r="632" spans="1:21" x14ac:dyDescent="0.3">
      <c r="A632" s="75"/>
      <c r="B632" s="76" t="s">
        <v>2240</v>
      </c>
      <c r="C632" s="77" t="s">
        <v>27</v>
      </c>
      <c r="D632" s="78" t="s">
        <v>53</v>
      </c>
      <c r="E632" s="78" t="s">
        <v>112</v>
      </c>
      <c r="F632" s="79" t="s">
        <v>2241</v>
      </c>
      <c r="G632" s="80">
        <v>200</v>
      </c>
      <c r="H632" s="81" t="s">
        <v>57</v>
      </c>
      <c r="I632" s="81">
        <v>1</v>
      </c>
      <c r="J632" s="82">
        <v>1</v>
      </c>
      <c r="K632" s="167">
        <v>54.8</v>
      </c>
      <c r="L632" s="83" t="s">
        <v>2242</v>
      </c>
      <c r="M632" s="94" t="s">
        <v>58</v>
      </c>
      <c r="N632" s="95" t="s">
        <v>115</v>
      </c>
      <c r="O632" s="96"/>
      <c r="P632" s="96" t="s">
        <v>2227</v>
      </c>
      <c r="Q632" s="87"/>
      <c r="R632" s="97">
        <f>K632*Q632</f>
        <v>0</v>
      </c>
      <c r="S632" s="98" t="str">
        <f>IF(Q632/I632=0,"-",Q632/I632)</f>
        <v>-</v>
      </c>
      <c r="T632" s="90"/>
      <c r="U632" s="91"/>
    </row>
    <row r="633" spans="1:21" x14ac:dyDescent="0.3">
      <c r="A633" s="75"/>
      <c r="B633" s="99"/>
      <c r="C633" s="100" t="s">
        <v>27</v>
      </c>
      <c r="D633" s="101"/>
      <c r="E633" s="101"/>
      <c r="F633" s="102" t="s">
        <v>2243</v>
      </c>
      <c r="G633" s="103">
        <v>50</v>
      </c>
      <c r="H633" s="103" t="s">
        <v>57</v>
      </c>
      <c r="I633" s="103"/>
      <c r="J633" s="103"/>
      <c r="K633" s="111"/>
      <c r="L633" s="105"/>
      <c r="M633" s="106"/>
      <c r="N633" s="107"/>
      <c r="O633" s="108"/>
      <c r="P633" s="108"/>
      <c r="Q633" s="109"/>
      <c r="R633" s="110"/>
      <c r="S633" s="111"/>
      <c r="T633" s="90"/>
      <c r="U633" s="91"/>
    </row>
    <row r="634" spans="1:21" x14ac:dyDescent="0.3">
      <c r="A634" s="75"/>
      <c r="B634" s="99"/>
      <c r="C634" s="100" t="s">
        <v>27</v>
      </c>
      <c r="D634" s="101"/>
      <c r="E634" s="101"/>
      <c r="F634" s="102" t="s">
        <v>208</v>
      </c>
      <c r="G634" s="103">
        <v>50</v>
      </c>
      <c r="H634" s="103" t="s">
        <v>57</v>
      </c>
      <c r="I634" s="103"/>
      <c r="J634" s="103"/>
      <c r="K634" s="111"/>
      <c r="L634" s="105"/>
      <c r="M634" s="106"/>
      <c r="N634" s="107"/>
      <c r="O634" s="108"/>
      <c r="P634" s="108"/>
      <c r="Q634" s="109"/>
      <c r="R634" s="110"/>
      <c r="S634" s="111"/>
      <c r="T634" s="90"/>
      <c r="U634" s="91"/>
    </row>
    <row r="635" spans="1:21" x14ac:dyDescent="0.3">
      <c r="A635" s="75"/>
      <c r="B635" s="99"/>
      <c r="C635" s="100" t="s">
        <v>27</v>
      </c>
      <c r="D635" s="101"/>
      <c r="E635" s="101"/>
      <c r="F635" s="102" t="s">
        <v>228</v>
      </c>
      <c r="G635" s="103">
        <v>50</v>
      </c>
      <c r="H635" s="103" t="s">
        <v>57</v>
      </c>
      <c r="I635" s="103"/>
      <c r="J635" s="103"/>
      <c r="K635" s="111"/>
      <c r="L635" s="105"/>
      <c r="M635" s="106"/>
      <c r="N635" s="107"/>
      <c r="O635" s="108"/>
      <c r="P635" s="108"/>
      <c r="Q635" s="109"/>
      <c r="R635" s="110"/>
      <c r="S635" s="111"/>
      <c r="T635" s="90"/>
      <c r="U635" s="91"/>
    </row>
    <row r="636" spans="1:21" x14ac:dyDescent="0.3">
      <c r="A636" s="75"/>
      <c r="B636" s="99"/>
      <c r="C636" s="100" t="s">
        <v>27</v>
      </c>
      <c r="D636" s="101"/>
      <c r="E636" s="101"/>
      <c r="F636" s="102" t="s">
        <v>2171</v>
      </c>
      <c r="G636" s="103">
        <v>50</v>
      </c>
      <c r="H636" s="103" t="s">
        <v>57</v>
      </c>
      <c r="I636" s="103"/>
      <c r="J636" s="103"/>
      <c r="K636" s="111"/>
      <c r="L636" s="105"/>
      <c r="M636" s="106"/>
      <c r="N636" s="107"/>
      <c r="O636" s="108"/>
      <c r="P636" s="108"/>
      <c r="Q636" s="109"/>
      <c r="R636" s="110"/>
      <c r="S636" s="111"/>
      <c r="T636" s="90"/>
      <c r="U636" s="91"/>
    </row>
    <row r="637" spans="1:21" x14ac:dyDescent="0.3">
      <c r="A637" s="75"/>
      <c r="B637" s="76" t="s">
        <v>2244</v>
      </c>
      <c r="C637" s="77" t="s">
        <v>27</v>
      </c>
      <c r="D637" s="78" t="s">
        <v>53</v>
      </c>
      <c r="E637" s="78" t="s">
        <v>259</v>
      </c>
      <c r="F637" s="79" t="s">
        <v>2245</v>
      </c>
      <c r="G637" s="80">
        <v>200</v>
      </c>
      <c r="H637" s="81" t="s">
        <v>57</v>
      </c>
      <c r="I637" s="81">
        <v>1</v>
      </c>
      <c r="J637" s="82">
        <v>1</v>
      </c>
      <c r="K637" s="167">
        <v>56.12</v>
      </c>
      <c r="L637" s="83" t="s">
        <v>2246</v>
      </c>
      <c r="M637" s="94" t="s">
        <v>58</v>
      </c>
      <c r="N637" s="95" t="s">
        <v>262</v>
      </c>
      <c r="O637" s="96"/>
      <c r="P637" s="96" t="s">
        <v>2227</v>
      </c>
      <c r="Q637" s="87"/>
      <c r="R637" s="97">
        <f>K637*Q637</f>
        <v>0</v>
      </c>
      <c r="S637" s="98" t="str">
        <f>IF(Q637/I637=0,"-",Q637/I637)</f>
        <v>-</v>
      </c>
      <c r="T637" s="90"/>
      <c r="U637" s="91"/>
    </row>
    <row r="638" spans="1:21" x14ac:dyDescent="0.3">
      <c r="A638" s="75"/>
      <c r="B638" s="99"/>
      <c r="C638" s="100" t="s">
        <v>27</v>
      </c>
      <c r="D638" s="101"/>
      <c r="E638" s="101"/>
      <c r="F638" s="102" t="s">
        <v>265</v>
      </c>
      <c r="G638" s="103">
        <v>50</v>
      </c>
      <c r="H638" s="103" t="s">
        <v>57</v>
      </c>
      <c r="I638" s="103"/>
      <c r="J638" s="103"/>
      <c r="K638" s="111"/>
      <c r="L638" s="105"/>
      <c r="M638" s="106"/>
      <c r="N638" s="107"/>
      <c r="O638" s="108"/>
      <c r="P638" s="108"/>
      <c r="Q638" s="109"/>
      <c r="R638" s="110"/>
      <c r="S638" s="111"/>
      <c r="T638" s="90"/>
      <c r="U638" s="91"/>
    </row>
    <row r="639" spans="1:21" x14ac:dyDescent="0.3">
      <c r="A639" s="75"/>
      <c r="B639" s="99"/>
      <c r="C639" s="100" t="s">
        <v>27</v>
      </c>
      <c r="D639" s="101"/>
      <c r="E639" s="101"/>
      <c r="F639" s="102" t="s">
        <v>273</v>
      </c>
      <c r="G639" s="103">
        <v>50</v>
      </c>
      <c r="H639" s="103" t="s">
        <v>57</v>
      </c>
      <c r="I639" s="103"/>
      <c r="J639" s="103"/>
      <c r="K639" s="111"/>
      <c r="L639" s="105"/>
      <c r="M639" s="106"/>
      <c r="N639" s="107"/>
      <c r="O639" s="108"/>
      <c r="P639" s="108"/>
      <c r="Q639" s="109"/>
      <c r="R639" s="110"/>
      <c r="S639" s="111"/>
      <c r="T639" s="90"/>
      <c r="U639" s="91"/>
    </row>
    <row r="640" spans="1:21" x14ac:dyDescent="0.3">
      <c r="A640" s="75"/>
      <c r="B640" s="99"/>
      <c r="C640" s="100" t="s">
        <v>27</v>
      </c>
      <c r="D640" s="101"/>
      <c r="E640" s="101"/>
      <c r="F640" s="102" t="s">
        <v>277</v>
      </c>
      <c r="G640" s="103">
        <v>50</v>
      </c>
      <c r="H640" s="103" t="s">
        <v>57</v>
      </c>
      <c r="I640" s="103"/>
      <c r="J640" s="103"/>
      <c r="K640" s="111"/>
      <c r="L640" s="105"/>
      <c r="M640" s="106"/>
      <c r="N640" s="107"/>
      <c r="O640" s="108"/>
      <c r="P640" s="108"/>
      <c r="Q640" s="109"/>
      <c r="R640" s="110"/>
      <c r="S640" s="111"/>
      <c r="T640" s="90"/>
      <c r="U640" s="91"/>
    </row>
    <row r="641" spans="1:21" x14ac:dyDescent="0.3">
      <c r="A641" s="75"/>
      <c r="B641" s="99"/>
      <c r="C641" s="100" t="s">
        <v>27</v>
      </c>
      <c r="D641" s="101"/>
      <c r="E641" s="101"/>
      <c r="F641" s="102" t="s">
        <v>281</v>
      </c>
      <c r="G641" s="103">
        <v>50</v>
      </c>
      <c r="H641" s="103" t="s">
        <v>57</v>
      </c>
      <c r="I641" s="103"/>
      <c r="J641" s="103"/>
      <c r="K641" s="111"/>
      <c r="L641" s="105"/>
      <c r="M641" s="106"/>
      <c r="N641" s="107"/>
      <c r="O641" s="108"/>
      <c r="P641" s="108"/>
      <c r="Q641" s="109"/>
      <c r="R641" s="110"/>
      <c r="S641" s="111"/>
      <c r="T641" s="90"/>
      <c r="U641" s="91"/>
    </row>
    <row r="642" spans="1:21" x14ac:dyDescent="0.3">
      <c r="A642" s="75"/>
      <c r="B642" s="76" t="s">
        <v>2247</v>
      </c>
      <c r="C642" s="77" t="s">
        <v>27</v>
      </c>
      <c r="D642" s="78" t="s">
        <v>53</v>
      </c>
      <c r="E642" s="78" t="s">
        <v>296</v>
      </c>
      <c r="F642" s="79" t="s">
        <v>2248</v>
      </c>
      <c r="G642" s="80">
        <v>200</v>
      </c>
      <c r="H642" s="81" t="s">
        <v>57</v>
      </c>
      <c r="I642" s="81">
        <v>1</v>
      </c>
      <c r="J642" s="82">
        <v>1</v>
      </c>
      <c r="K642" s="167">
        <v>68.73</v>
      </c>
      <c r="L642" s="83" t="s">
        <v>2249</v>
      </c>
      <c r="M642" s="94" t="s">
        <v>58</v>
      </c>
      <c r="N642" s="95" t="s">
        <v>299</v>
      </c>
      <c r="O642" s="96"/>
      <c r="P642" s="96" t="s">
        <v>2227</v>
      </c>
      <c r="Q642" s="87"/>
      <c r="R642" s="97">
        <f>K642*Q642</f>
        <v>0</v>
      </c>
      <c r="S642" s="98" t="str">
        <f>IF(Q642/I642=0,"-",Q642/I642)</f>
        <v>-</v>
      </c>
      <c r="T642" s="90"/>
      <c r="U642" s="91"/>
    </row>
    <row r="643" spans="1:21" x14ac:dyDescent="0.3">
      <c r="A643" s="75"/>
      <c r="B643" s="99"/>
      <c r="C643" s="100" t="s">
        <v>27</v>
      </c>
      <c r="D643" s="101"/>
      <c r="E643" s="101"/>
      <c r="F643" s="102" t="s">
        <v>297</v>
      </c>
      <c r="G643" s="103">
        <v>50</v>
      </c>
      <c r="H643" s="103" t="s">
        <v>57</v>
      </c>
      <c r="I643" s="103"/>
      <c r="J643" s="103"/>
      <c r="K643" s="111"/>
      <c r="L643" s="105"/>
      <c r="M643" s="106"/>
      <c r="N643" s="107"/>
      <c r="O643" s="108"/>
      <c r="P643" s="108"/>
      <c r="Q643" s="109"/>
      <c r="R643" s="110"/>
      <c r="S643" s="111"/>
      <c r="T643" s="90"/>
      <c r="U643" s="91"/>
    </row>
    <row r="644" spans="1:21" x14ac:dyDescent="0.3">
      <c r="A644" s="75"/>
      <c r="B644" s="99"/>
      <c r="C644" s="100" t="s">
        <v>27</v>
      </c>
      <c r="D644" s="101"/>
      <c r="E644" s="101"/>
      <c r="F644" s="102" t="s">
        <v>306</v>
      </c>
      <c r="G644" s="103">
        <v>50</v>
      </c>
      <c r="H644" s="103" t="s">
        <v>57</v>
      </c>
      <c r="I644" s="103"/>
      <c r="J644" s="103"/>
      <c r="K644" s="111"/>
      <c r="L644" s="105"/>
      <c r="M644" s="106"/>
      <c r="N644" s="107"/>
      <c r="O644" s="108"/>
      <c r="P644" s="108"/>
      <c r="Q644" s="109"/>
      <c r="R644" s="110"/>
      <c r="S644" s="111"/>
      <c r="T644" s="90"/>
      <c r="U644" s="91"/>
    </row>
    <row r="645" spans="1:21" x14ac:dyDescent="0.3">
      <c r="A645" s="75"/>
      <c r="B645" s="99"/>
      <c r="C645" s="100" t="s">
        <v>27</v>
      </c>
      <c r="D645" s="101"/>
      <c r="E645" s="101"/>
      <c r="F645" s="102" t="s">
        <v>314</v>
      </c>
      <c r="G645" s="103">
        <v>50</v>
      </c>
      <c r="H645" s="103" t="s">
        <v>57</v>
      </c>
      <c r="I645" s="103"/>
      <c r="J645" s="103"/>
      <c r="K645" s="111"/>
      <c r="L645" s="105"/>
      <c r="M645" s="106"/>
      <c r="N645" s="107"/>
      <c r="O645" s="108"/>
      <c r="P645" s="108"/>
      <c r="Q645" s="109"/>
      <c r="R645" s="110"/>
      <c r="S645" s="111"/>
      <c r="T645" s="90"/>
      <c r="U645" s="91"/>
    </row>
    <row r="646" spans="1:21" x14ac:dyDescent="0.3">
      <c r="A646" s="75"/>
      <c r="B646" s="99"/>
      <c r="C646" s="100" t="s">
        <v>27</v>
      </c>
      <c r="D646" s="101"/>
      <c r="E646" s="101"/>
      <c r="F646" s="102" t="s">
        <v>322</v>
      </c>
      <c r="G646" s="103">
        <v>50</v>
      </c>
      <c r="H646" s="103" t="s">
        <v>57</v>
      </c>
      <c r="I646" s="103"/>
      <c r="J646" s="103"/>
      <c r="K646" s="111"/>
      <c r="L646" s="105"/>
      <c r="M646" s="106"/>
      <c r="N646" s="107"/>
      <c r="O646" s="108"/>
      <c r="P646" s="108"/>
      <c r="Q646" s="109"/>
      <c r="R646" s="110"/>
      <c r="S646" s="111"/>
      <c r="T646" s="90"/>
      <c r="U646" s="91"/>
    </row>
    <row r="647" spans="1:21" x14ac:dyDescent="0.3">
      <c r="A647" s="75"/>
      <c r="B647" s="76" t="s">
        <v>2250</v>
      </c>
      <c r="C647" s="77" t="s">
        <v>27</v>
      </c>
      <c r="D647" s="78" t="s">
        <v>53</v>
      </c>
      <c r="E647" s="78" t="s">
        <v>2251</v>
      </c>
      <c r="F647" s="79" t="s">
        <v>2252</v>
      </c>
      <c r="G647" s="80">
        <v>200</v>
      </c>
      <c r="H647" s="81" t="s">
        <v>57</v>
      </c>
      <c r="I647" s="81">
        <v>1</v>
      </c>
      <c r="J647" s="82">
        <v>1</v>
      </c>
      <c r="K647" s="167">
        <v>76.690000000000012</v>
      </c>
      <c r="L647" s="83" t="s">
        <v>2253</v>
      </c>
      <c r="M647" s="94" t="s">
        <v>58</v>
      </c>
      <c r="N647" s="95" t="s">
        <v>332</v>
      </c>
      <c r="O647" s="96"/>
      <c r="P647" s="96" t="s">
        <v>2227</v>
      </c>
      <c r="Q647" s="87"/>
      <c r="R647" s="97">
        <f>K647*Q647</f>
        <v>0</v>
      </c>
      <c r="S647" s="98" t="str">
        <f>IF(Q647/I647=0,"-",Q647/I647)</f>
        <v>-</v>
      </c>
      <c r="T647" s="90"/>
      <c r="U647" s="91"/>
    </row>
    <row r="648" spans="1:21" x14ac:dyDescent="0.3">
      <c r="A648" s="75"/>
      <c r="B648" s="99"/>
      <c r="C648" s="100" t="s">
        <v>27</v>
      </c>
      <c r="D648" s="101"/>
      <c r="E648" s="101"/>
      <c r="F648" s="102" t="s">
        <v>335</v>
      </c>
      <c r="G648" s="103">
        <v>50</v>
      </c>
      <c r="H648" s="103" t="s">
        <v>57</v>
      </c>
      <c r="I648" s="103"/>
      <c r="J648" s="103"/>
      <c r="K648" s="111"/>
      <c r="L648" s="105"/>
      <c r="M648" s="106"/>
      <c r="N648" s="107"/>
      <c r="O648" s="108"/>
      <c r="P648" s="108"/>
      <c r="Q648" s="109"/>
      <c r="R648" s="110"/>
      <c r="S648" s="111"/>
      <c r="T648" s="90"/>
      <c r="U648" s="91"/>
    </row>
    <row r="649" spans="1:21" x14ac:dyDescent="0.3">
      <c r="A649" s="75"/>
      <c r="B649" s="99"/>
      <c r="C649" s="100" t="s">
        <v>27</v>
      </c>
      <c r="D649" s="101"/>
      <c r="E649" s="101"/>
      <c r="F649" s="102" t="s">
        <v>2254</v>
      </c>
      <c r="G649" s="103">
        <v>50</v>
      </c>
      <c r="H649" s="103" t="s">
        <v>57</v>
      </c>
      <c r="I649" s="103"/>
      <c r="J649" s="103"/>
      <c r="K649" s="111"/>
      <c r="L649" s="105"/>
      <c r="M649" s="106"/>
      <c r="N649" s="107"/>
      <c r="O649" s="108"/>
      <c r="P649" s="108"/>
      <c r="Q649" s="109"/>
      <c r="R649" s="110"/>
      <c r="S649" s="111"/>
      <c r="T649" s="90"/>
      <c r="U649" s="91"/>
    </row>
    <row r="650" spans="1:21" x14ac:dyDescent="0.3">
      <c r="A650" s="75"/>
      <c r="B650" s="99"/>
      <c r="C650" s="100" t="s">
        <v>27</v>
      </c>
      <c r="D650" s="101"/>
      <c r="E650" s="101"/>
      <c r="F650" s="102" t="s">
        <v>2255</v>
      </c>
      <c r="G650" s="103">
        <v>50</v>
      </c>
      <c r="H650" s="103" t="s">
        <v>57</v>
      </c>
      <c r="I650" s="103"/>
      <c r="J650" s="103"/>
      <c r="K650" s="111"/>
      <c r="L650" s="105"/>
      <c r="M650" s="106"/>
      <c r="N650" s="107"/>
      <c r="O650" s="108"/>
      <c r="P650" s="108"/>
      <c r="Q650" s="109"/>
      <c r="R650" s="110"/>
      <c r="S650" s="111"/>
      <c r="T650" s="90"/>
      <c r="U650" s="91"/>
    </row>
    <row r="651" spans="1:21" x14ac:dyDescent="0.3">
      <c r="A651" s="75"/>
      <c r="B651" s="99"/>
      <c r="C651" s="100" t="s">
        <v>27</v>
      </c>
      <c r="D651" s="101"/>
      <c r="E651" s="101"/>
      <c r="F651" s="102" t="s">
        <v>376</v>
      </c>
      <c r="G651" s="103">
        <v>50</v>
      </c>
      <c r="H651" s="103" t="s">
        <v>57</v>
      </c>
      <c r="I651" s="103"/>
      <c r="J651" s="103"/>
      <c r="K651" s="111"/>
      <c r="L651" s="105"/>
      <c r="M651" s="106"/>
      <c r="N651" s="107"/>
      <c r="O651" s="108"/>
      <c r="P651" s="108"/>
      <c r="Q651" s="109"/>
      <c r="R651" s="110"/>
      <c r="S651" s="111"/>
      <c r="T651" s="90"/>
      <c r="U651" s="91"/>
    </row>
    <row r="652" spans="1:21" x14ac:dyDescent="0.3">
      <c r="A652" s="75"/>
      <c r="B652" s="76" t="s">
        <v>2256</v>
      </c>
      <c r="C652" s="77" t="s">
        <v>27</v>
      </c>
      <c r="D652" s="78" t="s">
        <v>53</v>
      </c>
      <c r="E652" s="78" t="s">
        <v>2257</v>
      </c>
      <c r="F652" s="79" t="s">
        <v>2258</v>
      </c>
      <c r="G652" s="80">
        <v>200</v>
      </c>
      <c r="H652" s="81" t="s">
        <v>57</v>
      </c>
      <c r="I652" s="81">
        <v>1</v>
      </c>
      <c r="J652" s="82">
        <v>1</v>
      </c>
      <c r="K652" s="167">
        <v>56.12</v>
      </c>
      <c r="L652" s="83" t="s">
        <v>2259</v>
      </c>
      <c r="M652" s="94" t="s">
        <v>58</v>
      </c>
      <c r="N652" s="95" t="s">
        <v>2260</v>
      </c>
      <c r="O652" s="96"/>
      <c r="P652" s="96" t="s">
        <v>2227</v>
      </c>
      <c r="Q652" s="87"/>
      <c r="R652" s="97">
        <f>K652*Q652</f>
        <v>0</v>
      </c>
      <c r="S652" s="98" t="str">
        <f>IF(Q652/I652=0,"-",Q652/I652)</f>
        <v>-</v>
      </c>
      <c r="T652" s="90"/>
      <c r="U652" s="91"/>
    </row>
    <row r="653" spans="1:21" x14ac:dyDescent="0.3">
      <c r="A653" s="75"/>
      <c r="B653" s="99"/>
      <c r="C653" s="100" t="s">
        <v>27</v>
      </c>
      <c r="D653" s="101"/>
      <c r="E653" s="101"/>
      <c r="F653" s="102" t="s">
        <v>400</v>
      </c>
      <c r="G653" s="103">
        <v>50</v>
      </c>
      <c r="H653" s="103" t="s">
        <v>57</v>
      </c>
      <c r="I653" s="103"/>
      <c r="J653" s="103"/>
      <c r="K653" s="111"/>
      <c r="L653" s="105"/>
      <c r="M653" s="106"/>
      <c r="N653" s="107"/>
      <c r="O653" s="108"/>
      <c r="P653" s="108"/>
      <c r="Q653" s="109"/>
      <c r="R653" s="110"/>
      <c r="S653" s="111"/>
      <c r="T653" s="90"/>
      <c r="U653" s="91"/>
    </row>
    <row r="654" spans="1:21" x14ac:dyDescent="0.3">
      <c r="A654" s="75"/>
      <c r="B654" s="99"/>
      <c r="C654" s="100" t="s">
        <v>27</v>
      </c>
      <c r="D654" s="101"/>
      <c r="E654" s="101"/>
      <c r="F654" s="102" t="s">
        <v>2261</v>
      </c>
      <c r="G654" s="103">
        <v>50</v>
      </c>
      <c r="H654" s="103" t="s">
        <v>57</v>
      </c>
      <c r="I654" s="103"/>
      <c r="J654" s="103"/>
      <c r="K654" s="111"/>
      <c r="L654" s="105"/>
      <c r="M654" s="106"/>
      <c r="N654" s="107"/>
      <c r="O654" s="108"/>
      <c r="P654" s="108"/>
      <c r="Q654" s="109"/>
      <c r="R654" s="110"/>
      <c r="S654" s="111"/>
      <c r="T654" s="90"/>
      <c r="U654" s="91"/>
    </row>
    <row r="655" spans="1:21" x14ac:dyDescent="0.3">
      <c r="A655" s="75"/>
      <c r="B655" s="99"/>
      <c r="C655" s="100" t="s">
        <v>27</v>
      </c>
      <c r="D655" s="101"/>
      <c r="E655" s="101"/>
      <c r="F655" s="102" t="s">
        <v>420</v>
      </c>
      <c r="G655" s="103">
        <v>50</v>
      </c>
      <c r="H655" s="103" t="s">
        <v>57</v>
      </c>
      <c r="I655" s="103"/>
      <c r="J655" s="103"/>
      <c r="K655" s="111"/>
      <c r="L655" s="105"/>
      <c r="M655" s="106"/>
      <c r="N655" s="107"/>
      <c r="O655" s="108"/>
      <c r="P655" s="108"/>
      <c r="Q655" s="109"/>
      <c r="R655" s="110"/>
      <c r="S655" s="111"/>
      <c r="T655" s="90"/>
      <c r="U655" s="91"/>
    </row>
    <row r="656" spans="1:21" x14ac:dyDescent="0.3">
      <c r="A656" s="75"/>
      <c r="B656" s="99"/>
      <c r="C656" s="100" t="s">
        <v>27</v>
      </c>
      <c r="D656" s="101"/>
      <c r="E656" s="101"/>
      <c r="F656" s="102" t="s">
        <v>2262</v>
      </c>
      <c r="G656" s="103">
        <v>50</v>
      </c>
      <c r="H656" s="103" t="s">
        <v>57</v>
      </c>
      <c r="I656" s="103"/>
      <c r="J656" s="103"/>
      <c r="K656" s="111"/>
      <c r="L656" s="105"/>
      <c r="M656" s="106"/>
      <c r="N656" s="107"/>
      <c r="O656" s="108"/>
      <c r="P656" s="108"/>
      <c r="Q656" s="109"/>
      <c r="R656" s="110"/>
      <c r="S656" s="111"/>
      <c r="T656" s="90"/>
      <c r="U656" s="91"/>
    </row>
    <row r="657" spans="1:21" x14ac:dyDescent="0.3">
      <c r="A657" s="75"/>
      <c r="B657" s="76" t="s">
        <v>2263</v>
      </c>
      <c r="C657" s="77" t="s">
        <v>27</v>
      </c>
      <c r="D657" s="78" t="s">
        <v>53</v>
      </c>
      <c r="E657" s="78" t="s">
        <v>2264</v>
      </c>
      <c r="F657" s="79" t="s">
        <v>2265</v>
      </c>
      <c r="G657" s="80">
        <v>200</v>
      </c>
      <c r="H657" s="81" t="s">
        <v>57</v>
      </c>
      <c r="I657" s="81">
        <v>1</v>
      </c>
      <c r="J657" s="82">
        <v>1</v>
      </c>
      <c r="K657" s="167">
        <v>59.44</v>
      </c>
      <c r="L657" s="83" t="s">
        <v>2266</v>
      </c>
      <c r="M657" s="94" t="s">
        <v>58</v>
      </c>
      <c r="N657" s="95" t="s">
        <v>2267</v>
      </c>
      <c r="O657" s="96"/>
      <c r="P657" s="96" t="s">
        <v>2227</v>
      </c>
      <c r="Q657" s="87"/>
      <c r="R657" s="97">
        <f>K657*Q657</f>
        <v>0</v>
      </c>
      <c r="S657" s="98" t="str">
        <f>IF(Q657/I657=0,"-",Q657/I657)</f>
        <v>-</v>
      </c>
      <c r="T657" s="90"/>
      <c r="U657" s="91"/>
    </row>
    <row r="658" spans="1:21" x14ac:dyDescent="0.3">
      <c r="A658" s="75"/>
      <c r="B658" s="99"/>
      <c r="C658" s="100" t="s">
        <v>27</v>
      </c>
      <c r="D658" s="101"/>
      <c r="E658" s="101"/>
      <c r="F658" s="102" t="s">
        <v>445</v>
      </c>
      <c r="G658" s="103">
        <v>50</v>
      </c>
      <c r="H658" s="103" t="s">
        <v>57</v>
      </c>
      <c r="I658" s="103"/>
      <c r="J658" s="103"/>
      <c r="K658" s="111"/>
      <c r="L658" s="105"/>
      <c r="M658" s="106"/>
      <c r="N658" s="107"/>
      <c r="O658" s="108"/>
      <c r="P658" s="108"/>
      <c r="Q658" s="109"/>
      <c r="R658" s="110"/>
      <c r="S658" s="111"/>
      <c r="T658" s="90"/>
      <c r="U658" s="91"/>
    </row>
    <row r="659" spans="1:21" x14ac:dyDescent="0.3">
      <c r="A659" s="75"/>
      <c r="B659" s="99"/>
      <c r="C659" s="100" t="s">
        <v>27</v>
      </c>
      <c r="D659" s="101"/>
      <c r="E659" s="101"/>
      <c r="F659" s="102" t="s">
        <v>449</v>
      </c>
      <c r="G659" s="103">
        <v>50</v>
      </c>
      <c r="H659" s="103" t="s">
        <v>57</v>
      </c>
      <c r="I659" s="103"/>
      <c r="J659" s="103"/>
      <c r="K659" s="111"/>
      <c r="L659" s="105"/>
      <c r="M659" s="106"/>
      <c r="N659" s="107"/>
      <c r="O659" s="108"/>
      <c r="P659" s="108"/>
      <c r="Q659" s="109"/>
      <c r="R659" s="110"/>
      <c r="S659" s="111"/>
      <c r="T659" s="90"/>
      <c r="U659" s="91"/>
    </row>
    <row r="660" spans="1:21" x14ac:dyDescent="0.3">
      <c r="A660" s="75"/>
      <c r="B660" s="99"/>
      <c r="C660" s="100" t="s">
        <v>27</v>
      </c>
      <c r="D660" s="101"/>
      <c r="E660" s="101"/>
      <c r="F660" s="102" t="s">
        <v>461</v>
      </c>
      <c r="G660" s="103">
        <v>50</v>
      </c>
      <c r="H660" s="103" t="s">
        <v>57</v>
      </c>
      <c r="I660" s="103"/>
      <c r="J660" s="103"/>
      <c r="K660" s="111"/>
      <c r="L660" s="105"/>
      <c r="M660" s="106"/>
      <c r="N660" s="107"/>
      <c r="O660" s="108"/>
      <c r="P660" s="108"/>
      <c r="Q660" s="109"/>
      <c r="R660" s="110"/>
      <c r="S660" s="111"/>
      <c r="T660" s="90"/>
      <c r="U660" s="91"/>
    </row>
    <row r="661" spans="1:21" x14ac:dyDescent="0.3">
      <c r="A661" s="75"/>
      <c r="B661" s="99"/>
      <c r="C661" s="100" t="s">
        <v>27</v>
      </c>
      <c r="D661" s="101"/>
      <c r="E661" s="101"/>
      <c r="F661" s="102" t="s">
        <v>196</v>
      </c>
      <c r="G661" s="103">
        <v>50</v>
      </c>
      <c r="H661" s="103" t="s">
        <v>57</v>
      </c>
      <c r="I661" s="103"/>
      <c r="J661" s="103"/>
      <c r="K661" s="111"/>
      <c r="L661" s="105"/>
      <c r="M661" s="106"/>
      <c r="N661" s="107"/>
      <c r="O661" s="108"/>
      <c r="P661" s="108"/>
      <c r="Q661" s="109"/>
      <c r="R661" s="110"/>
      <c r="S661" s="111"/>
      <c r="T661" s="90"/>
      <c r="U661" s="91"/>
    </row>
    <row r="662" spans="1:21" x14ac:dyDescent="0.3">
      <c r="A662" s="75"/>
      <c r="B662" s="76" t="s">
        <v>2268</v>
      </c>
      <c r="C662" s="77" t="s">
        <v>27</v>
      </c>
      <c r="D662" s="78" t="s">
        <v>53</v>
      </c>
      <c r="E662" s="78" t="s">
        <v>2269</v>
      </c>
      <c r="F662" s="79" t="s">
        <v>2270</v>
      </c>
      <c r="G662" s="80">
        <v>200</v>
      </c>
      <c r="H662" s="81" t="s">
        <v>57</v>
      </c>
      <c r="I662" s="81">
        <v>1</v>
      </c>
      <c r="J662" s="82">
        <v>1</v>
      </c>
      <c r="K662" s="167">
        <v>65.410000000000011</v>
      </c>
      <c r="L662" s="83" t="s">
        <v>2271</v>
      </c>
      <c r="M662" s="94" t="s">
        <v>58</v>
      </c>
      <c r="N662" s="95" t="s">
        <v>474</v>
      </c>
      <c r="O662" s="96"/>
      <c r="P662" s="96" t="s">
        <v>2227</v>
      </c>
      <c r="Q662" s="87"/>
      <c r="R662" s="97">
        <f>K662*Q662</f>
        <v>0</v>
      </c>
      <c r="S662" s="98" t="str">
        <f>IF(Q662/I662=0,"-",Q662/I662)</f>
        <v>-</v>
      </c>
      <c r="T662" s="90"/>
      <c r="U662" s="91"/>
    </row>
    <row r="663" spans="1:21" x14ac:dyDescent="0.3">
      <c r="A663" s="75"/>
      <c r="B663" s="99"/>
      <c r="C663" s="100" t="s">
        <v>27</v>
      </c>
      <c r="D663" s="101"/>
      <c r="E663" s="101"/>
      <c r="F663" s="102" t="s">
        <v>477</v>
      </c>
      <c r="G663" s="103">
        <v>50</v>
      </c>
      <c r="H663" s="103" t="s">
        <v>57</v>
      </c>
      <c r="I663" s="103"/>
      <c r="J663" s="103"/>
      <c r="K663" s="111"/>
      <c r="L663" s="105"/>
      <c r="M663" s="106"/>
      <c r="N663" s="107"/>
      <c r="O663" s="108"/>
      <c r="P663" s="108"/>
      <c r="Q663" s="109"/>
      <c r="R663" s="110"/>
      <c r="S663" s="111"/>
      <c r="T663" s="90"/>
      <c r="U663" s="91"/>
    </row>
    <row r="664" spans="1:21" x14ac:dyDescent="0.3">
      <c r="A664" s="75"/>
      <c r="B664" s="99"/>
      <c r="C664" s="100" t="s">
        <v>27</v>
      </c>
      <c r="D664" s="101"/>
      <c r="E664" s="101"/>
      <c r="F664" s="102" t="s">
        <v>493</v>
      </c>
      <c r="G664" s="103">
        <v>50</v>
      </c>
      <c r="H664" s="103" t="s">
        <v>57</v>
      </c>
      <c r="I664" s="103"/>
      <c r="J664" s="103"/>
      <c r="K664" s="111"/>
      <c r="L664" s="105"/>
      <c r="M664" s="106"/>
      <c r="N664" s="107"/>
      <c r="O664" s="108"/>
      <c r="P664" s="108"/>
      <c r="Q664" s="109"/>
      <c r="R664" s="110"/>
      <c r="S664" s="111"/>
      <c r="T664" s="90"/>
      <c r="U664" s="91"/>
    </row>
    <row r="665" spans="1:21" x14ac:dyDescent="0.3">
      <c r="A665" s="75"/>
      <c r="B665" s="99"/>
      <c r="C665" s="100" t="s">
        <v>27</v>
      </c>
      <c r="D665" s="101"/>
      <c r="E665" s="101"/>
      <c r="F665" s="102" t="s">
        <v>513</v>
      </c>
      <c r="G665" s="103">
        <v>50</v>
      </c>
      <c r="H665" s="103" t="s">
        <v>57</v>
      </c>
      <c r="I665" s="103"/>
      <c r="J665" s="103"/>
      <c r="K665" s="111"/>
      <c r="L665" s="105"/>
      <c r="M665" s="106"/>
      <c r="N665" s="107"/>
      <c r="O665" s="108"/>
      <c r="P665" s="108"/>
      <c r="Q665" s="109"/>
      <c r="R665" s="110"/>
      <c r="S665" s="111"/>
      <c r="T665" s="90"/>
      <c r="U665" s="91"/>
    </row>
    <row r="666" spans="1:21" x14ac:dyDescent="0.3">
      <c r="A666" s="75"/>
      <c r="B666" s="99"/>
      <c r="C666" s="100" t="s">
        <v>27</v>
      </c>
      <c r="D666" s="101"/>
      <c r="E666" s="101"/>
      <c r="F666" s="102" t="s">
        <v>505</v>
      </c>
      <c r="G666" s="103">
        <v>50</v>
      </c>
      <c r="H666" s="103" t="s">
        <v>57</v>
      </c>
      <c r="I666" s="103"/>
      <c r="J666" s="103"/>
      <c r="K666" s="111"/>
      <c r="L666" s="105"/>
      <c r="M666" s="106"/>
      <c r="N666" s="107"/>
      <c r="O666" s="108"/>
      <c r="P666" s="108"/>
      <c r="Q666" s="109"/>
      <c r="R666" s="110"/>
      <c r="S666" s="111"/>
      <c r="T666" s="90"/>
      <c r="U666" s="91"/>
    </row>
    <row r="667" spans="1:21" x14ac:dyDescent="0.3">
      <c r="A667" s="75"/>
      <c r="B667" s="76" t="s">
        <v>2272</v>
      </c>
      <c r="C667" s="77" t="s">
        <v>27</v>
      </c>
      <c r="D667" s="78" t="s">
        <v>53</v>
      </c>
      <c r="E667" s="78" t="s">
        <v>652</v>
      </c>
      <c r="F667" s="79" t="s">
        <v>2273</v>
      </c>
      <c r="G667" s="80">
        <v>200</v>
      </c>
      <c r="H667" s="81" t="s">
        <v>57</v>
      </c>
      <c r="I667" s="81">
        <v>1</v>
      </c>
      <c r="J667" s="82">
        <v>1</v>
      </c>
      <c r="K667" s="167">
        <v>62.089999999999996</v>
      </c>
      <c r="L667" s="83" t="s">
        <v>2274</v>
      </c>
      <c r="M667" s="94" t="s">
        <v>58</v>
      </c>
      <c r="N667" s="95" t="s">
        <v>654</v>
      </c>
      <c r="O667" s="96"/>
      <c r="P667" s="96" t="s">
        <v>2227</v>
      </c>
      <c r="Q667" s="87"/>
      <c r="R667" s="97">
        <f>K667*Q667</f>
        <v>0</v>
      </c>
      <c r="S667" s="98" t="str">
        <f>IF(Q667/I667=0,"-",Q667/I667)</f>
        <v>-</v>
      </c>
      <c r="T667" s="90"/>
      <c r="U667" s="91"/>
    </row>
    <row r="668" spans="1:21" x14ac:dyDescent="0.3">
      <c r="A668" s="75"/>
      <c r="B668" s="99"/>
      <c r="C668" s="100" t="s">
        <v>27</v>
      </c>
      <c r="D668" s="101"/>
      <c r="E668" s="101"/>
      <c r="F668" s="102" t="s">
        <v>657</v>
      </c>
      <c r="G668" s="103">
        <v>50</v>
      </c>
      <c r="H668" s="103" t="s">
        <v>57</v>
      </c>
      <c r="I668" s="103"/>
      <c r="J668" s="103"/>
      <c r="K668" s="111"/>
      <c r="L668" s="105"/>
      <c r="M668" s="106"/>
      <c r="N668" s="107"/>
      <c r="O668" s="108"/>
      <c r="P668" s="108"/>
      <c r="Q668" s="109"/>
      <c r="R668" s="110"/>
      <c r="S668" s="111"/>
      <c r="T668" s="90"/>
      <c r="U668" s="91"/>
    </row>
    <row r="669" spans="1:21" x14ac:dyDescent="0.3">
      <c r="A669" s="75"/>
      <c r="B669" s="99"/>
      <c r="C669" s="100" t="s">
        <v>27</v>
      </c>
      <c r="D669" s="101"/>
      <c r="E669" s="101"/>
      <c r="F669" s="102" t="s">
        <v>661</v>
      </c>
      <c r="G669" s="103">
        <v>50</v>
      </c>
      <c r="H669" s="103" t="s">
        <v>57</v>
      </c>
      <c r="I669" s="103"/>
      <c r="J669" s="103"/>
      <c r="K669" s="111"/>
      <c r="L669" s="105"/>
      <c r="M669" s="106"/>
      <c r="N669" s="107"/>
      <c r="O669" s="108"/>
      <c r="P669" s="108"/>
      <c r="Q669" s="109"/>
      <c r="R669" s="110"/>
      <c r="S669" s="111"/>
      <c r="T669" s="90"/>
      <c r="U669" s="91"/>
    </row>
    <row r="670" spans="1:21" x14ac:dyDescent="0.3">
      <c r="A670" s="75"/>
      <c r="B670" s="99"/>
      <c r="C670" s="100" t="s">
        <v>27</v>
      </c>
      <c r="D670" s="101"/>
      <c r="E670" s="101"/>
      <c r="F670" s="102" t="s">
        <v>665</v>
      </c>
      <c r="G670" s="103">
        <v>50</v>
      </c>
      <c r="H670" s="103" t="s">
        <v>57</v>
      </c>
      <c r="I670" s="103"/>
      <c r="J670" s="103"/>
      <c r="K670" s="111"/>
      <c r="L670" s="105"/>
      <c r="M670" s="106"/>
      <c r="N670" s="107"/>
      <c r="O670" s="108"/>
      <c r="P670" s="108"/>
      <c r="Q670" s="109"/>
      <c r="R670" s="110"/>
      <c r="S670" s="111"/>
      <c r="T670" s="90"/>
      <c r="U670" s="91"/>
    </row>
    <row r="671" spans="1:21" x14ac:dyDescent="0.3">
      <c r="A671" s="75"/>
      <c r="B671" s="99"/>
      <c r="C671" s="100" t="s">
        <v>27</v>
      </c>
      <c r="D671" s="101"/>
      <c r="E671" s="101"/>
      <c r="F671" s="102" t="s">
        <v>1969</v>
      </c>
      <c r="G671" s="103">
        <v>50</v>
      </c>
      <c r="H671" s="103" t="s">
        <v>57</v>
      </c>
      <c r="I671" s="103"/>
      <c r="J671" s="103"/>
      <c r="K671" s="111"/>
      <c r="L671" s="105"/>
      <c r="M671" s="106"/>
      <c r="N671" s="107"/>
      <c r="O671" s="108"/>
      <c r="P671" s="108"/>
      <c r="Q671" s="109"/>
      <c r="R671" s="110"/>
      <c r="S671" s="111"/>
      <c r="T671" s="90"/>
      <c r="U671" s="91"/>
    </row>
    <row r="672" spans="1:21" x14ac:dyDescent="0.3">
      <c r="A672" s="75"/>
      <c r="B672" s="76" t="s">
        <v>2275</v>
      </c>
      <c r="C672" s="77" t="s">
        <v>27</v>
      </c>
      <c r="D672" s="78" t="s">
        <v>53</v>
      </c>
      <c r="E672" s="78" t="s">
        <v>2276</v>
      </c>
      <c r="F672" s="79" t="s">
        <v>2277</v>
      </c>
      <c r="G672" s="80">
        <v>200</v>
      </c>
      <c r="H672" s="81" t="s">
        <v>57</v>
      </c>
      <c r="I672" s="81">
        <v>1</v>
      </c>
      <c r="J672" s="82">
        <v>1</v>
      </c>
      <c r="K672" s="167">
        <v>63.419999999999995</v>
      </c>
      <c r="L672" s="83" t="s">
        <v>2278</v>
      </c>
      <c r="M672" s="94" t="s">
        <v>58</v>
      </c>
      <c r="N672" s="95" t="s">
        <v>2279</v>
      </c>
      <c r="O672" s="96"/>
      <c r="P672" s="96" t="s">
        <v>2227</v>
      </c>
      <c r="Q672" s="87"/>
      <c r="R672" s="97">
        <f>K672*Q672</f>
        <v>0</v>
      </c>
      <c r="S672" s="98" t="str">
        <f>IF(Q672/I672=0,"-",Q672/I672)</f>
        <v>-</v>
      </c>
      <c r="T672" s="90"/>
      <c r="U672" s="91"/>
    </row>
    <row r="673" spans="1:21" x14ac:dyDescent="0.3">
      <c r="A673" s="75"/>
      <c r="B673" s="99"/>
      <c r="C673" s="100" t="s">
        <v>27</v>
      </c>
      <c r="D673" s="101"/>
      <c r="E673" s="101"/>
      <c r="F673" s="102" t="s">
        <v>2280</v>
      </c>
      <c r="G673" s="103">
        <v>50</v>
      </c>
      <c r="H673" s="103" t="s">
        <v>57</v>
      </c>
      <c r="I673" s="103"/>
      <c r="J673" s="103"/>
      <c r="K673" s="111"/>
      <c r="L673" s="105"/>
      <c r="M673" s="106"/>
      <c r="N673" s="107"/>
      <c r="O673" s="108"/>
      <c r="P673" s="108"/>
      <c r="Q673" s="109"/>
      <c r="R673" s="110"/>
      <c r="S673" s="111"/>
      <c r="T673" s="90"/>
      <c r="U673" s="91"/>
    </row>
    <row r="674" spans="1:21" x14ac:dyDescent="0.3">
      <c r="A674" s="75"/>
      <c r="B674" s="99"/>
      <c r="C674" s="100" t="s">
        <v>27</v>
      </c>
      <c r="D674" s="101"/>
      <c r="E674" s="101"/>
      <c r="F674" s="102" t="s">
        <v>642</v>
      </c>
      <c r="G674" s="103">
        <v>50</v>
      </c>
      <c r="H674" s="103" t="s">
        <v>57</v>
      </c>
      <c r="I674" s="103"/>
      <c r="J674" s="103"/>
      <c r="K674" s="111"/>
      <c r="L674" s="105"/>
      <c r="M674" s="106"/>
      <c r="N674" s="107"/>
      <c r="O674" s="108"/>
      <c r="P674" s="108"/>
      <c r="Q674" s="109"/>
      <c r="R674" s="110"/>
      <c r="S674" s="111"/>
      <c r="T674" s="90"/>
      <c r="U674" s="91"/>
    </row>
    <row r="675" spans="1:21" x14ac:dyDescent="0.3">
      <c r="A675" s="75"/>
      <c r="B675" s="99"/>
      <c r="C675" s="100" t="s">
        <v>27</v>
      </c>
      <c r="D675" s="101"/>
      <c r="E675" s="101"/>
      <c r="F675" s="102" t="s">
        <v>2281</v>
      </c>
      <c r="G675" s="103">
        <v>50</v>
      </c>
      <c r="H675" s="103" t="s">
        <v>57</v>
      </c>
      <c r="I675" s="103"/>
      <c r="J675" s="103"/>
      <c r="K675" s="111"/>
      <c r="L675" s="105"/>
      <c r="M675" s="106"/>
      <c r="N675" s="107"/>
      <c r="O675" s="108"/>
      <c r="P675" s="108"/>
      <c r="Q675" s="109"/>
      <c r="R675" s="110"/>
      <c r="S675" s="111"/>
      <c r="T675" s="90"/>
      <c r="U675" s="91"/>
    </row>
    <row r="676" spans="1:21" x14ac:dyDescent="0.3">
      <c r="A676" s="75"/>
      <c r="B676" s="99"/>
      <c r="C676" s="100" t="s">
        <v>27</v>
      </c>
      <c r="D676" s="101"/>
      <c r="E676" s="101"/>
      <c r="F676" s="102" t="s">
        <v>1982</v>
      </c>
      <c r="G676" s="103">
        <v>50</v>
      </c>
      <c r="H676" s="103" t="s">
        <v>57</v>
      </c>
      <c r="I676" s="103"/>
      <c r="J676" s="103"/>
      <c r="K676" s="111"/>
      <c r="L676" s="105"/>
      <c r="M676" s="106"/>
      <c r="N676" s="107"/>
      <c r="O676" s="108"/>
      <c r="P676" s="108"/>
      <c r="Q676" s="109"/>
      <c r="R676" s="110"/>
      <c r="S676" s="111"/>
      <c r="T676" s="90"/>
      <c r="U676" s="91"/>
    </row>
    <row r="677" spans="1:21" x14ac:dyDescent="0.3">
      <c r="A677" s="75"/>
      <c r="B677" s="76" t="s">
        <v>2282</v>
      </c>
      <c r="C677" s="77" t="s">
        <v>27</v>
      </c>
      <c r="D677" s="78" t="s">
        <v>53</v>
      </c>
      <c r="E677" s="78" t="s">
        <v>685</v>
      </c>
      <c r="F677" s="79" t="s">
        <v>2283</v>
      </c>
      <c r="G677" s="80">
        <v>200</v>
      </c>
      <c r="H677" s="81" t="s">
        <v>57</v>
      </c>
      <c r="I677" s="81">
        <v>1</v>
      </c>
      <c r="J677" s="82">
        <v>1</v>
      </c>
      <c r="K677" s="167">
        <v>65.410000000000011</v>
      </c>
      <c r="L677" s="83" t="s">
        <v>2284</v>
      </c>
      <c r="M677" s="94" t="s">
        <v>58</v>
      </c>
      <c r="N677" s="95" t="s">
        <v>2285</v>
      </c>
      <c r="O677" s="96"/>
      <c r="P677" s="96" t="s">
        <v>2227</v>
      </c>
      <c r="Q677" s="87"/>
      <c r="R677" s="97">
        <f>K677*Q677</f>
        <v>0</v>
      </c>
      <c r="S677" s="98" t="str">
        <f>IF(Q677/I677=0,"-",Q677/I677)</f>
        <v>-</v>
      </c>
      <c r="T677" s="90"/>
      <c r="U677" s="91"/>
    </row>
    <row r="678" spans="1:21" x14ac:dyDescent="0.3">
      <c r="A678" s="75"/>
      <c r="B678" s="99"/>
      <c r="C678" s="100" t="s">
        <v>27</v>
      </c>
      <c r="D678" s="101"/>
      <c r="E678" s="101"/>
      <c r="F678" s="102" t="s">
        <v>2286</v>
      </c>
      <c r="G678" s="103">
        <v>50</v>
      </c>
      <c r="H678" s="103" t="s">
        <v>57</v>
      </c>
      <c r="I678" s="103"/>
      <c r="J678" s="103"/>
      <c r="K678" s="111"/>
      <c r="L678" s="105"/>
      <c r="M678" s="106"/>
      <c r="N678" s="107"/>
      <c r="O678" s="108"/>
      <c r="P678" s="108"/>
      <c r="Q678" s="109"/>
      <c r="R678" s="110"/>
      <c r="S678" s="111"/>
      <c r="T678" s="90"/>
      <c r="U678" s="91"/>
    </row>
    <row r="679" spans="1:21" x14ac:dyDescent="0.3">
      <c r="A679" s="75"/>
      <c r="B679" s="99"/>
      <c r="C679" s="100" t="s">
        <v>27</v>
      </c>
      <c r="D679" s="101"/>
      <c r="E679" s="101"/>
      <c r="F679" s="102" t="s">
        <v>719</v>
      </c>
      <c r="G679" s="103">
        <v>50</v>
      </c>
      <c r="H679" s="103" t="s">
        <v>57</v>
      </c>
      <c r="I679" s="103"/>
      <c r="J679" s="103"/>
      <c r="K679" s="111"/>
      <c r="L679" s="105"/>
      <c r="M679" s="106"/>
      <c r="N679" s="107"/>
      <c r="O679" s="108"/>
      <c r="P679" s="108"/>
      <c r="Q679" s="109"/>
      <c r="R679" s="110"/>
      <c r="S679" s="111"/>
      <c r="T679" s="90"/>
      <c r="U679" s="91"/>
    </row>
    <row r="680" spans="1:21" x14ac:dyDescent="0.3">
      <c r="A680" s="75"/>
      <c r="B680" s="99"/>
      <c r="C680" s="100" t="s">
        <v>27</v>
      </c>
      <c r="D680" s="101"/>
      <c r="E680" s="101"/>
      <c r="F680" s="102" t="s">
        <v>723</v>
      </c>
      <c r="G680" s="103">
        <v>50</v>
      </c>
      <c r="H680" s="103" t="s">
        <v>57</v>
      </c>
      <c r="I680" s="103"/>
      <c r="J680" s="103"/>
      <c r="K680" s="111"/>
      <c r="L680" s="105"/>
      <c r="M680" s="106"/>
      <c r="N680" s="107"/>
      <c r="O680" s="108"/>
      <c r="P680" s="108"/>
      <c r="Q680" s="109"/>
      <c r="R680" s="110"/>
      <c r="S680" s="111"/>
      <c r="T680" s="90"/>
      <c r="U680" s="91"/>
    </row>
    <row r="681" spans="1:21" x14ac:dyDescent="0.3">
      <c r="A681" s="75"/>
      <c r="B681" s="99"/>
      <c r="C681" s="100" t="s">
        <v>27</v>
      </c>
      <c r="D681" s="101"/>
      <c r="E681" s="101"/>
      <c r="F681" s="102" t="s">
        <v>731</v>
      </c>
      <c r="G681" s="103">
        <v>50</v>
      </c>
      <c r="H681" s="103" t="s">
        <v>57</v>
      </c>
      <c r="I681" s="103"/>
      <c r="J681" s="103"/>
      <c r="K681" s="111"/>
      <c r="L681" s="105"/>
      <c r="M681" s="106"/>
      <c r="N681" s="107"/>
      <c r="O681" s="108"/>
      <c r="P681" s="108"/>
      <c r="Q681" s="109"/>
      <c r="R681" s="110"/>
      <c r="S681" s="111"/>
      <c r="T681" s="90"/>
      <c r="U681" s="91"/>
    </row>
    <row r="682" spans="1:21" x14ac:dyDescent="0.3">
      <c r="A682" s="75"/>
      <c r="B682" s="76" t="s">
        <v>2287</v>
      </c>
      <c r="C682" s="77" t="s">
        <v>27</v>
      </c>
      <c r="D682" s="78" t="s">
        <v>53</v>
      </c>
      <c r="E682" s="78" t="s">
        <v>1227</v>
      </c>
      <c r="F682" s="79" t="s">
        <v>2288</v>
      </c>
      <c r="G682" s="80">
        <v>400</v>
      </c>
      <c r="H682" s="81" t="s">
        <v>1773</v>
      </c>
      <c r="I682" s="81">
        <v>1</v>
      </c>
      <c r="J682" s="82">
        <v>1</v>
      </c>
      <c r="K682" s="167">
        <v>62.089999999999996</v>
      </c>
      <c r="L682" s="83" t="s">
        <v>2289</v>
      </c>
      <c r="M682" s="94" t="s">
        <v>58</v>
      </c>
      <c r="N682" s="95" t="s">
        <v>786</v>
      </c>
      <c r="O682" s="96"/>
      <c r="P682" s="96" t="s">
        <v>2227</v>
      </c>
      <c r="Q682" s="87"/>
      <c r="R682" s="97">
        <f>K682*Q682</f>
        <v>0</v>
      </c>
      <c r="S682" s="98" t="str">
        <f>IF(Q682/I682=0,"-",Q682/I682)</f>
        <v>-</v>
      </c>
      <c r="T682" s="90"/>
      <c r="U682" s="91"/>
    </row>
    <row r="683" spans="1:21" x14ac:dyDescent="0.3">
      <c r="A683" s="75"/>
      <c r="B683" s="99"/>
      <c r="C683" s="100" t="s">
        <v>27</v>
      </c>
      <c r="D683" s="101"/>
      <c r="E683" s="101"/>
      <c r="F683" s="102" t="s">
        <v>2290</v>
      </c>
      <c r="G683" s="103">
        <v>100</v>
      </c>
      <c r="H683" s="103" t="s">
        <v>1773</v>
      </c>
      <c r="I683" s="103"/>
      <c r="J683" s="103"/>
      <c r="K683" s="111"/>
      <c r="L683" s="105"/>
      <c r="M683" s="106"/>
      <c r="N683" s="107"/>
      <c r="O683" s="108"/>
      <c r="P683" s="108"/>
      <c r="Q683" s="109"/>
      <c r="R683" s="110"/>
      <c r="S683" s="111"/>
      <c r="T683" s="90"/>
      <c r="U683" s="91"/>
    </row>
    <row r="684" spans="1:21" x14ac:dyDescent="0.3">
      <c r="A684" s="75"/>
      <c r="B684" s="99"/>
      <c r="C684" s="100" t="s">
        <v>27</v>
      </c>
      <c r="D684" s="101"/>
      <c r="E684" s="101"/>
      <c r="F684" s="102" t="s">
        <v>2291</v>
      </c>
      <c r="G684" s="103">
        <v>100</v>
      </c>
      <c r="H684" s="103" t="s">
        <v>1773</v>
      </c>
      <c r="I684" s="103"/>
      <c r="J684" s="103"/>
      <c r="K684" s="111"/>
      <c r="L684" s="105"/>
      <c r="M684" s="106"/>
      <c r="N684" s="107"/>
      <c r="O684" s="108"/>
      <c r="P684" s="108"/>
      <c r="Q684" s="109"/>
      <c r="R684" s="110"/>
      <c r="S684" s="111"/>
      <c r="T684" s="90"/>
      <c r="U684" s="91"/>
    </row>
    <row r="685" spans="1:21" x14ac:dyDescent="0.3">
      <c r="A685" s="75"/>
      <c r="B685" s="99"/>
      <c r="C685" s="100" t="s">
        <v>27</v>
      </c>
      <c r="D685" s="101"/>
      <c r="E685" s="101"/>
      <c r="F685" s="102" t="s">
        <v>2292</v>
      </c>
      <c r="G685" s="103">
        <v>100</v>
      </c>
      <c r="H685" s="103" t="s">
        <v>796</v>
      </c>
      <c r="I685" s="103"/>
      <c r="J685" s="103"/>
      <c r="K685" s="111"/>
      <c r="L685" s="105"/>
      <c r="M685" s="106"/>
      <c r="N685" s="107"/>
      <c r="O685" s="108"/>
      <c r="P685" s="108"/>
      <c r="Q685" s="109"/>
      <c r="R685" s="110"/>
      <c r="S685" s="111"/>
      <c r="T685" s="90"/>
      <c r="U685" s="91"/>
    </row>
    <row r="686" spans="1:21" x14ac:dyDescent="0.3">
      <c r="A686" s="75"/>
      <c r="B686" s="99"/>
      <c r="C686" s="100" t="s">
        <v>27</v>
      </c>
      <c r="D686" s="101"/>
      <c r="E686" s="101"/>
      <c r="F686" s="102" t="s">
        <v>2293</v>
      </c>
      <c r="G686" s="103">
        <v>100</v>
      </c>
      <c r="H686" s="103" t="s">
        <v>1773</v>
      </c>
      <c r="I686" s="103"/>
      <c r="J686" s="103"/>
      <c r="K686" s="111"/>
      <c r="L686" s="105"/>
      <c r="M686" s="106"/>
      <c r="N686" s="107"/>
      <c r="O686" s="108"/>
      <c r="P686" s="108"/>
      <c r="Q686" s="109"/>
      <c r="R686" s="110"/>
      <c r="S686" s="111"/>
      <c r="T686" s="90"/>
      <c r="U686" s="91"/>
    </row>
    <row r="687" spans="1:21" x14ac:dyDescent="0.3">
      <c r="A687" s="75"/>
      <c r="B687" s="76" t="s">
        <v>2294</v>
      </c>
      <c r="C687" s="77" t="s">
        <v>27</v>
      </c>
      <c r="D687" s="78" t="s">
        <v>53</v>
      </c>
      <c r="E687" s="78" t="s">
        <v>828</v>
      </c>
      <c r="F687" s="79" t="s">
        <v>2295</v>
      </c>
      <c r="G687" s="80">
        <v>200</v>
      </c>
      <c r="H687" s="81" t="s">
        <v>57</v>
      </c>
      <c r="I687" s="81">
        <v>1</v>
      </c>
      <c r="J687" s="82">
        <v>1</v>
      </c>
      <c r="K687" s="167">
        <v>77.350000000000009</v>
      </c>
      <c r="L687" s="83" t="s">
        <v>2296</v>
      </c>
      <c r="M687" s="94" t="s">
        <v>58</v>
      </c>
      <c r="N687" s="95" t="s">
        <v>2297</v>
      </c>
      <c r="O687" s="96"/>
      <c r="P687" s="96" t="s">
        <v>2227</v>
      </c>
      <c r="Q687" s="87"/>
      <c r="R687" s="97">
        <f>K687*Q687</f>
        <v>0</v>
      </c>
      <c r="S687" s="98" t="str">
        <f>IF(Q687/I687=0,"-",Q687/I687)</f>
        <v>-</v>
      </c>
      <c r="T687" s="90"/>
      <c r="U687" s="91"/>
    </row>
    <row r="688" spans="1:21" x14ac:dyDescent="0.3">
      <c r="A688" s="75"/>
      <c r="B688" s="99"/>
      <c r="C688" s="100" t="s">
        <v>27</v>
      </c>
      <c r="D688" s="101"/>
      <c r="E688" s="101"/>
      <c r="F688" s="102" t="s">
        <v>2298</v>
      </c>
      <c r="G688" s="103">
        <v>50</v>
      </c>
      <c r="H688" s="103" t="s">
        <v>57</v>
      </c>
      <c r="I688" s="103"/>
      <c r="J688" s="103"/>
      <c r="K688" s="111"/>
      <c r="L688" s="105"/>
      <c r="M688" s="106"/>
      <c r="N688" s="107"/>
      <c r="O688" s="108"/>
      <c r="P688" s="108"/>
      <c r="Q688" s="109"/>
      <c r="R688" s="110"/>
      <c r="S688" s="111"/>
      <c r="T688" s="90"/>
      <c r="U688" s="91"/>
    </row>
    <row r="689" spans="1:21" x14ac:dyDescent="0.3">
      <c r="A689" s="75"/>
      <c r="B689" s="99"/>
      <c r="C689" s="100" t="s">
        <v>27</v>
      </c>
      <c r="D689" s="101"/>
      <c r="E689" s="101"/>
      <c r="F689" s="102" t="s">
        <v>2299</v>
      </c>
      <c r="G689" s="103">
        <v>50</v>
      </c>
      <c r="H689" s="103" t="s">
        <v>57</v>
      </c>
      <c r="I689" s="103"/>
      <c r="J689" s="103"/>
      <c r="K689" s="111"/>
      <c r="L689" s="105"/>
      <c r="M689" s="106"/>
      <c r="N689" s="107"/>
      <c r="O689" s="108"/>
      <c r="P689" s="108"/>
      <c r="Q689" s="109"/>
      <c r="R689" s="110"/>
      <c r="S689" s="111"/>
      <c r="T689" s="90"/>
      <c r="U689" s="91"/>
    </row>
    <row r="690" spans="1:21" x14ac:dyDescent="0.3">
      <c r="A690" s="75"/>
      <c r="B690" s="99"/>
      <c r="C690" s="100" t="s">
        <v>27</v>
      </c>
      <c r="D690" s="101"/>
      <c r="E690" s="101"/>
      <c r="F690" s="102" t="s">
        <v>2300</v>
      </c>
      <c r="G690" s="103">
        <v>50</v>
      </c>
      <c r="H690" s="103" t="s">
        <v>57</v>
      </c>
      <c r="I690" s="103"/>
      <c r="J690" s="103"/>
      <c r="K690" s="111"/>
      <c r="L690" s="105"/>
      <c r="M690" s="106"/>
      <c r="N690" s="107"/>
      <c r="O690" s="108"/>
      <c r="P690" s="108"/>
      <c r="Q690" s="109"/>
      <c r="R690" s="110"/>
      <c r="S690" s="111"/>
      <c r="T690" s="90"/>
      <c r="U690" s="91"/>
    </row>
    <row r="691" spans="1:21" x14ac:dyDescent="0.3">
      <c r="A691" s="75"/>
      <c r="B691" s="99"/>
      <c r="C691" s="100" t="s">
        <v>27</v>
      </c>
      <c r="D691" s="101"/>
      <c r="E691" s="101"/>
      <c r="F691" s="102" t="s">
        <v>2301</v>
      </c>
      <c r="G691" s="103">
        <v>50</v>
      </c>
      <c r="H691" s="103" t="s">
        <v>57</v>
      </c>
      <c r="I691" s="103"/>
      <c r="J691" s="103"/>
      <c r="K691" s="111"/>
      <c r="L691" s="105"/>
      <c r="M691" s="106"/>
      <c r="N691" s="107"/>
      <c r="O691" s="108"/>
      <c r="P691" s="108"/>
      <c r="Q691" s="109"/>
      <c r="R691" s="110"/>
      <c r="S691" s="111"/>
      <c r="T691" s="90"/>
      <c r="U691" s="91"/>
    </row>
    <row r="692" spans="1:21" x14ac:dyDescent="0.3">
      <c r="A692" s="75"/>
      <c r="B692" s="76" t="s">
        <v>2302</v>
      </c>
      <c r="C692" s="77" t="s">
        <v>27</v>
      </c>
      <c r="D692" s="78" t="s">
        <v>1232</v>
      </c>
      <c r="E692" s="78"/>
      <c r="F692" s="79" t="s">
        <v>2303</v>
      </c>
      <c r="G692" s="80">
        <v>100</v>
      </c>
      <c r="H692" s="81" t="s">
        <v>1235</v>
      </c>
      <c r="I692" s="81">
        <v>1</v>
      </c>
      <c r="J692" s="82">
        <v>1</v>
      </c>
      <c r="K692" s="167">
        <v>56.12</v>
      </c>
      <c r="L692" s="83" t="s">
        <v>2304</v>
      </c>
      <c r="M692" s="94" t="s">
        <v>2107</v>
      </c>
      <c r="N692" s="95"/>
      <c r="O692" s="96"/>
      <c r="P692" s="96" t="s">
        <v>2227</v>
      </c>
      <c r="Q692" s="87"/>
      <c r="R692" s="97">
        <f>K692*Q692</f>
        <v>0</v>
      </c>
      <c r="S692" s="98" t="str">
        <f>IF(Q692/I692=0,"-",Q692/I692)</f>
        <v>-</v>
      </c>
      <c r="T692" s="90"/>
      <c r="U692" s="91"/>
    </row>
    <row r="693" spans="1:21" x14ac:dyDescent="0.3">
      <c r="A693" s="75"/>
      <c r="B693" s="99"/>
      <c r="C693" s="100" t="s">
        <v>27</v>
      </c>
      <c r="D693" s="101"/>
      <c r="E693" s="101"/>
      <c r="F693" s="102" t="s">
        <v>1241</v>
      </c>
      <c r="G693" s="103">
        <v>25</v>
      </c>
      <c r="H693" s="103" t="s">
        <v>1235</v>
      </c>
      <c r="I693" s="103"/>
      <c r="J693" s="103"/>
      <c r="K693" s="111"/>
      <c r="L693" s="105"/>
      <c r="M693" s="106"/>
      <c r="N693" s="107"/>
      <c r="O693" s="108"/>
      <c r="P693" s="108"/>
      <c r="Q693" s="109"/>
      <c r="R693" s="110"/>
      <c r="S693" s="111"/>
      <c r="T693" s="90"/>
      <c r="U693" s="91"/>
    </row>
    <row r="694" spans="1:21" x14ac:dyDescent="0.3">
      <c r="A694" s="75"/>
      <c r="B694" s="99"/>
      <c r="C694" s="100" t="s">
        <v>27</v>
      </c>
      <c r="D694" s="101"/>
      <c r="E694" s="101"/>
      <c r="F694" s="102" t="s">
        <v>1245</v>
      </c>
      <c r="G694" s="103">
        <v>25</v>
      </c>
      <c r="H694" s="103" t="s">
        <v>1235</v>
      </c>
      <c r="I694" s="103"/>
      <c r="J694" s="103"/>
      <c r="K694" s="111"/>
      <c r="L694" s="105"/>
      <c r="M694" s="106"/>
      <c r="N694" s="107"/>
      <c r="O694" s="108"/>
      <c r="P694" s="108"/>
      <c r="Q694" s="109"/>
      <c r="R694" s="110"/>
      <c r="S694" s="111"/>
      <c r="T694" s="90"/>
      <c r="U694" s="91"/>
    </row>
    <row r="695" spans="1:21" x14ac:dyDescent="0.3">
      <c r="A695" s="75"/>
      <c r="B695" s="99"/>
      <c r="C695" s="100" t="s">
        <v>27</v>
      </c>
      <c r="D695" s="101"/>
      <c r="E695" s="101"/>
      <c r="F695" s="102" t="s">
        <v>1261</v>
      </c>
      <c r="G695" s="103">
        <v>25</v>
      </c>
      <c r="H695" s="103" t="s">
        <v>1235</v>
      </c>
      <c r="I695" s="103"/>
      <c r="J695" s="103"/>
      <c r="K695" s="111"/>
      <c r="L695" s="105"/>
      <c r="M695" s="106"/>
      <c r="N695" s="107"/>
      <c r="O695" s="108"/>
      <c r="P695" s="108"/>
      <c r="Q695" s="109"/>
      <c r="R695" s="110"/>
      <c r="S695" s="111"/>
      <c r="T695" s="90"/>
      <c r="U695" s="91"/>
    </row>
    <row r="696" spans="1:21" x14ac:dyDescent="0.3">
      <c r="A696" s="75"/>
      <c r="B696" s="99"/>
      <c r="C696" s="100" t="s">
        <v>27</v>
      </c>
      <c r="D696" s="101"/>
      <c r="E696" s="101"/>
      <c r="F696" s="102" t="s">
        <v>1277</v>
      </c>
      <c r="G696" s="103">
        <v>25</v>
      </c>
      <c r="H696" s="103" t="s">
        <v>1235</v>
      </c>
      <c r="I696" s="103"/>
      <c r="J696" s="103"/>
      <c r="K696" s="111"/>
      <c r="L696" s="105"/>
      <c r="M696" s="106"/>
      <c r="N696" s="107"/>
      <c r="O696" s="108"/>
      <c r="P696" s="108"/>
      <c r="Q696" s="109"/>
      <c r="R696" s="110"/>
      <c r="S696" s="111"/>
      <c r="T696" s="90"/>
      <c r="U696" s="91"/>
    </row>
    <row r="697" spans="1:21" x14ac:dyDescent="0.3">
      <c r="A697" s="75"/>
      <c r="B697" s="76" t="s">
        <v>2305</v>
      </c>
      <c r="C697" s="77" t="s">
        <v>27</v>
      </c>
      <c r="D697" s="78" t="s">
        <v>970</v>
      </c>
      <c r="E697" s="78" t="s">
        <v>991</v>
      </c>
      <c r="F697" s="79" t="s">
        <v>2306</v>
      </c>
      <c r="G697" s="80">
        <v>100</v>
      </c>
      <c r="H697" s="81" t="s">
        <v>973</v>
      </c>
      <c r="I697" s="81">
        <v>1</v>
      </c>
      <c r="J697" s="82">
        <v>1</v>
      </c>
      <c r="K697" s="167">
        <v>48.83</v>
      </c>
      <c r="L697" s="83" t="s">
        <v>2307</v>
      </c>
      <c r="M697" s="94" t="s">
        <v>975</v>
      </c>
      <c r="N697" s="95" t="s">
        <v>994</v>
      </c>
      <c r="O697" s="96"/>
      <c r="P697" s="96" t="s">
        <v>2227</v>
      </c>
      <c r="Q697" s="87"/>
      <c r="R697" s="97">
        <f>K697*Q697</f>
        <v>0</v>
      </c>
      <c r="S697" s="98" t="str">
        <f>IF(Q697/I697=0,"-",Q697/I697)</f>
        <v>-</v>
      </c>
      <c r="T697" s="90"/>
      <c r="U697" s="91"/>
    </row>
    <row r="698" spans="1:21" x14ac:dyDescent="0.3">
      <c r="A698" s="75"/>
      <c r="B698" s="99"/>
      <c r="C698" s="100" t="s">
        <v>27</v>
      </c>
      <c r="D698" s="101"/>
      <c r="E698" s="101"/>
      <c r="F698" s="102" t="s">
        <v>992</v>
      </c>
      <c r="G698" s="103">
        <v>25</v>
      </c>
      <c r="H698" s="103" t="s">
        <v>973</v>
      </c>
      <c r="I698" s="103"/>
      <c r="J698" s="103"/>
      <c r="K698" s="111"/>
      <c r="L698" s="105"/>
      <c r="M698" s="106"/>
      <c r="N698" s="107"/>
      <c r="O698" s="108"/>
      <c r="P698" s="108"/>
      <c r="Q698" s="109"/>
      <c r="R698" s="110"/>
      <c r="S698" s="111"/>
      <c r="T698" s="90"/>
      <c r="U698" s="91"/>
    </row>
    <row r="699" spans="1:21" x14ac:dyDescent="0.3">
      <c r="A699" s="75"/>
      <c r="B699" s="99"/>
      <c r="C699" s="100" t="s">
        <v>27</v>
      </c>
      <c r="D699" s="101"/>
      <c r="E699" s="101"/>
      <c r="F699" s="102" t="s">
        <v>1005</v>
      </c>
      <c r="G699" s="103">
        <v>25</v>
      </c>
      <c r="H699" s="103" t="s">
        <v>973</v>
      </c>
      <c r="I699" s="103"/>
      <c r="J699" s="103"/>
      <c r="K699" s="111"/>
      <c r="L699" s="105"/>
      <c r="M699" s="106"/>
      <c r="N699" s="107"/>
      <c r="O699" s="108"/>
      <c r="P699" s="108"/>
      <c r="Q699" s="109"/>
      <c r="R699" s="110"/>
      <c r="S699" s="111"/>
      <c r="T699" s="90"/>
      <c r="U699" s="91"/>
    </row>
    <row r="700" spans="1:21" x14ac:dyDescent="0.3">
      <c r="A700" s="75"/>
      <c r="B700" s="99"/>
      <c r="C700" s="100" t="s">
        <v>27</v>
      </c>
      <c r="D700" s="101"/>
      <c r="E700" s="101"/>
      <c r="F700" s="102" t="s">
        <v>1009</v>
      </c>
      <c r="G700" s="103">
        <v>25</v>
      </c>
      <c r="H700" s="103" t="s">
        <v>973</v>
      </c>
      <c r="I700" s="103"/>
      <c r="J700" s="103"/>
      <c r="K700" s="111"/>
      <c r="L700" s="105"/>
      <c r="M700" s="106"/>
      <c r="N700" s="107"/>
      <c r="O700" s="108"/>
      <c r="P700" s="108"/>
      <c r="Q700" s="109"/>
      <c r="R700" s="110"/>
      <c r="S700" s="111"/>
      <c r="T700" s="90"/>
      <c r="U700" s="91"/>
    </row>
    <row r="701" spans="1:21" x14ac:dyDescent="0.3">
      <c r="A701" s="75"/>
      <c r="B701" s="99"/>
      <c r="C701" s="100" t="s">
        <v>27</v>
      </c>
      <c r="D701" s="101"/>
      <c r="E701" s="101"/>
      <c r="F701" s="102" t="s">
        <v>2308</v>
      </c>
      <c r="G701" s="103">
        <v>25</v>
      </c>
      <c r="H701" s="103" t="s">
        <v>973</v>
      </c>
      <c r="I701" s="103"/>
      <c r="J701" s="103"/>
      <c r="K701" s="111"/>
      <c r="L701" s="105"/>
      <c r="M701" s="106"/>
      <c r="N701" s="107"/>
      <c r="O701" s="108"/>
      <c r="P701" s="108"/>
      <c r="Q701" s="109"/>
      <c r="R701" s="110"/>
      <c r="S701" s="111"/>
      <c r="T701" s="90"/>
      <c r="U701" s="91"/>
    </row>
    <row r="702" spans="1:21" x14ac:dyDescent="0.3">
      <c r="A702" s="75"/>
      <c r="B702" s="76" t="s">
        <v>2309</v>
      </c>
      <c r="C702" s="77" t="s">
        <v>27</v>
      </c>
      <c r="D702" s="78" t="s">
        <v>970</v>
      </c>
      <c r="E702" s="78" t="s">
        <v>1045</v>
      </c>
      <c r="F702" s="79" t="s">
        <v>2310</v>
      </c>
      <c r="G702" s="80">
        <v>100</v>
      </c>
      <c r="H702" s="81" t="s">
        <v>973</v>
      </c>
      <c r="I702" s="81">
        <v>1</v>
      </c>
      <c r="J702" s="82">
        <v>1</v>
      </c>
      <c r="K702" s="167">
        <v>46.839999999999996</v>
      </c>
      <c r="L702" s="83" t="s">
        <v>2311</v>
      </c>
      <c r="M702" s="94" t="s">
        <v>975</v>
      </c>
      <c r="N702" s="95" t="s">
        <v>1049</v>
      </c>
      <c r="O702" s="96"/>
      <c r="P702" s="96" t="s">
        <v>2227</v>
      </c>
      <c r="Q702" s="87"/>
      <c r="R702" s="97">
        <f>K702*Q702</f>
        <v>0</v>
      </c>
      <c r="S702" s="98" t="str">
        <f>IF(Q702/I702=0,"-",Q702/I702)</f>
        <v>-</v>
      </c>
      <c r="T702" s="90"/>
      <c r="U702" s="91"/>
    </row>
    <row r="703" spans="1:21" x14ac:dyDescent="0.3">
      <c r="A703" s="75"/>
      <c r="B703" s="99"/>
      <c r="C703" s="100" t="s">
        <v>27</v>
      </c>
      <c r="D703" s="101"/>
      <c r="E703" s="101"/>
      <c r="F703" s="102" t="s">
        <v>1058</v>
      </c>
      <c r="G703" s="103">
        <v>25</v>
      </c>
      <c r="H703" s="103" t="s">
        <v>973</v>
      </c>
      <c r="I703" s="103"/>
      <c r="J703" s="103"/>
      <c r="K703" s="111"/>
      <c r="L703" s="105"/>
      <c r="M703" s="106"/>
      <c r="N703" s="107"/>
      <c r="O703" s="108"/>
      <c r="P703" s="108"/>
      <c r="Q703" s="109"/>
      <c r="R703" s="110"/>
      <c r="S703" s="111"/>
      <c r="T703" s="90"/>
      <c r="U703" s="91"/>
    </row>
    <row r="704" spans="1:21" x14ac:dyDescent="0.3">
      <c r="A704" s="75"/>
      <c r="B704" s="99"/>
      <c r="C704" s="100" t="s">
        <v>27</v>
      </c>
      <c r="D704" s="101"/>
      <c r="E704" s="101"/>
      <c r="F704" s="102" t="s">
        <v>1062</v>
      </c>
      <c r="G704" s="103">
        <v>25</v>
      </c>
      <c r="H704" s="103" t="s">
        <v>973</v>
      </c>
      <c r="I704" s="103"/>
      <c r="J704" s="103"/>
      <c r="K704" s="111"/>
      <c r="L704" s="105"/>
      <c r="M704" s="106"/>
      <c r="N704" s="107"/>
      <c r="O704" s="108"/>
      <c r="P704" s="108"/>
      <c r="Q704" s="109"/>
      <c r="R704" s="110"/>
      <c r="S704" s="111"/>
      <c r="T704" s="90"/>
      <c r="U704" s="91"/>
    </row>
    <row r="705" spans="1:21" x14ac:dyDescent="0.3">
      <c r="A705" s="75"/>
      <c r="B705" s="99"/>
      <c r="C705" s="100" t="s">
        <v>27</v>
      </c>
      <c r="D705" s="101"/>
      <c r="E705" s="101"/>
      <c r="F705" s="102" t="s">
        <v>1069</v>
      </c>
      <c r="G705" s="103">
        <v>25</v>
      </c>
      <c r="H705" s="103" t="s">
        <v>973</v>
      </c>
      <c r="I705" s="103"/>
      <c r="J705" s="103"/>
      <c r="K705" s="111"/>
      <c r="L705" s="105"/>
      <c r="M705" s="106"/>
      <c r="N705" s="107"/>
      <c r="O705" s="108"/>
      <c r="P705" s="108"/>
      <c r="Q705" s="109"/>
      <c r="R705" s="110"/>
      <c r="S705" s="111"/>
      <c r="T705" s="90"/>
      <c r="U705" s="91"/>
    </row>
    <row r="706" spans="1:21" x14ac:dyDescent="0.3">
      <c r="A706" s="75"/>
      <c r="B706" s="99"/>
      <c r="C706" s="100" t="s">
        <v>27</v>
      </c>
      <c r="D706" s="101"/>
      <c r="E706" s="101"/>
      <c r="F706" s="102" t="s">
        <v>1073</v>
      </c>
      <c r="G706" s="103">
        <v>25</v>
      </c>
      <c r="H706" s="103" t="s">
        <v>973</v>
      </c>
      <c r="I706" s="103"/>
      <c r="J706" s="103"/>
      <c r="K706" s="111"/>
      <c r="L706" s="105"/>
      <c r="M706" s="106"/>
      <c r="N706" s="107"/>
      <c r="O706" s="108"/>
      <c r="P706" s="108"/>
      <c r="Q706" s="109"/>
      <c r="R706" s="110"/>
      <c r="S706" s="111"/>
      <c r="T706" s="90"/>
      <c r="U706" s="91"/>
    </row>
    <row r="707" spans="1:21" x14ac:dyDescent="0.3">
      <c r="A707" s="75"/>
      <c r="B707" s="76" t="s">
        <v>2312</v>
      </c>
      <c r="C707" s="77" t="s">
        <v>27</v>
      </c>
      <c r="D707" s="78" t="s">
        <v>970</v>
      </c>
      <c r="E707" s="78" t="s">
        <v>2313</v>
      </c>
      <c r="F707" s="79" t="s">
        <v>2314</v>
      </c>
      <c r="G707" s="80">
        <v>100</v>
      </c>
      <c r="H707" s="81" t="s">
        <v>973</v>
      </c>
      <c r="I707" s="81">
        <v>1</v>
      </c>
      <c r="J707" s="82">
        <v>1</v>
      </c>
      <c r="K707" s="167">
        <v>50.15</v>
      </c>
      <c r="L707" s="83" t="s">
        <v>2315</v>
      </c>
      <c r="M707" s="94" t="s">
        <v>975</v>
      </c>
      <c r="N707" s="95" t="s">
        <v>2316</v>
      </c>
      <c r="O707" s="96"/>
      <c r="P707" s="96" t="s">
        <v>2227</v>
      </c>
      <c r="Q707" s="87"/>
      <c r="R707" s="97">
        <f>K707*Q707</f>
        <v>0</v>
      </c>
      <c r="S707" s="98" t="str">
        <f>IF(Q707/I707=0,"-",Q707/I707)</f>
        <v>-</v>
      </c>
      <c r="T707" s="90"/>
      <c r="U707" s="91"/>
    </row>
    <row r="708" spans="1:21" x14ac:dyDescent="0.3">
      <c r="A708" s="75"/>
      <c r="B708" s="99"/>
      <c r="C708" s="100" t="s">
        <v>27</v>
      </c>
      <c r="D708" s="101"/>
      <c r="E708" s="101"/>
      <c r="F708" s="102" t="s">
        <v>1098</v>
      </c>
      <c r="G708" s="103">
        <v>25</v>
      </c>
      <c r="H708" s="103" t="s">
        <v>973</v>
      </c>
      <c r="I708" s="103"/>
      <c r="J708" s="103"/>
      <c r="K708" s="111"/>
      <c r="L708" s="105"/>
      <c r="M708" s="106"/>
      <c r="N708" s="107"/>
      <c r="O708" s="108"/>
      <c r="P708" s="108"/>
      <c r="Q708" s="109"/>
      <c r="R708" s="110"/>
      <c r="S708" s="111"/>
      <c r="T708" s="90"/>
      <c r="U708" s="91"/>
    </row>
    <row r="709" spans="1:21" x14ac:dyDescent="0.3">
      <c r="A709" s="75"/>
      <c r="B709" s="99"/>
      <c r="C709" s="100" t="s">
        <v>27</v>
      </c>
      <c r="D709" s="101"/>
      <c r="E709" s="101"/>
      <c r="F709" s="102" t="s">
        <v>1106</v>
      </c>
      <c r="G709" s="103">
        <v>25</v>
      </c>
      <c r="H709" s="103" t="s">
        <v>973</v>
      </c>
      <c r="I709" s="103"/>
      <c r="J709" s="103"/>
      <c r="K709" s="111"/>
      <c r="L709" s="105"/>
      <c r="M709" s="106"/>
      <c r="N709" s="107"/>
      <c r="O709" s="108"/>
      <c r="P709" s="108"/>
      <c r="Q709" s="109"/>
      <c r="R709" s="110"/>
      <c r="S709" s="111"/>
      <c r="T709" s="90"/>
      <c r="U709" s="91"/>
    </row>
    <row r="710" spans="1:21" x14ac:dyDescent="0.3">
      <c r="A710" s="75"/>
      <c r="B710" s="99"/>
      <c r="C710" s="100" t="s">
        <v>27</v>
      </c>
      <c r="D710" s="101"/>
      <c r="E710" s="101"/>
      <c r="F710" s="102" t="s">
        <v>1110</v>
      </c>
      <c r="G710" s="103">
        <v>25</v>
      </c>
      <c r="H710" s="103" t="s">
        <v>973</v>
      </c>
      <c r="I710" s="103"/>
      <c r="J710" s="103"/>
      <c r="K710" s="111"/>
      <c r="L710" s="105"/>
      <c r="M710" s="106"/>
      <c r="N710" s="107"/>
      <c r="O710" s="108"/>
      <c r="P710" s="108"/>
      <c r="Q710" s="109"/>
      <c r="R710" s="110"/>
      <c r="S710" s="111"/>
      <c r="T710" s="90"/>
      <c r="U710" s="91"/>
    </row>
    <row r="711" spans="1:21" x14ac:dyDescent="0.3">
      <c r="A711" s="75"/>
      <c r="B711" s="99"/>
      <c r="C711" s="100" t="s">
        <v>27</v>
      </c>
      <c r="D711" s="101"/>
      <c r="E711" s="101"/>
      <c r="F711" s="102" t="s">
        <v>2317</v>
      </c>
      <c r="G711" s="103">
        <v>25</v>
      </c>
      <c r="H711" s="103" t="s">
        <v>973</v>
      </c>
      <c r="I711" s="103"/>
      <c r="J711" s="103"/>
      <c r="K711" s="111"/>
      <c r="L711" s="105"/>
      <c r="M711" s="106"/>
      <c r="N711" s="107"/>
      <c r="O711" s="108"/>
      <c r="P711" s="108"/>
      <c r="Q711" s="109"/>
      <c r="R711" s="110"/>
      <c r="S711" s="111"/>
      <c r="T711" s="90"/>
      <c r="U711" s="91"/>
    </row>
    <row r="712" spans="1:21" x14ac:dyDescent="0.3">
      <c r="A712" s="75"/>
      <c r="B712" s="76" t="s">
        <v>2318</v>
      </c>
      <c r="C712" s="77" t="s">
        <v>27</v>
      </c>
      <c r="D712" s="78" t="s">
        <v>970</v>
      </c>
      <c r="E712" s="78" t="s">
        <v>1227</v>
      </c>
      <c r="F712" s="79" t="s">
        <v>2319</v>
      </c>
      <c r="G712" s="80">
        <v>100</v>
      </c>
      <c r="H712" s="81" t="s">
        <v>1047</v>
      </c>
      <c r="I712" s="81">
        <v>1</v>
      </c>
      <c r="J712" s="82">
        <v>1</v>
      </c>
      <c r="K712" s="167">
        <v>57.449999999999996</v>
      </c>
      <c r="L712" s="83" t="s">
        <v>2320</v>
      </c>
      <c r="M712" s="94" t="s">
        <v>975</v>
      </c>
      <c r="N712" s="95" t="s">
        <v>1229</v>
      </c>
      <c r="O712" s="96"/>
      <c r="P712" s="96" t="s">
        <v>2227</v>
      </c>
      <c r="Q712" s="87"/>
      <c r="R712" s="97">
        <f>K712*Q712</f>
        <v>0</v>
      </c>
      <c r="S712" s="98" t="str">
        <f>IF(Q712/I712=0,"-",Q712/I712)</f>
        <v>-</v>
      </c>
      <c r="T712" s="90"/>
      <c r="U712" s="91"/>
    </row>
    <row r="713" spans="1:21" x14ac:dyDescent="0.3">
      <c r="A713" s="75"/>
      <c r="B713" s="99"/>
      <c r="C713" s="100" t="s">
        <v>27</v>
      </c>
      <c r="D713" s="101"/>
      <c r="E713" s="101"/>
      <c r="F713" s="102" t="s">
        <v>2321</v>
      </c>
      <c r="G713" s="103">
        <v>25</v>
      </c>
      <c r="H713" s="103" t="s">
        <v>1047</v>
      </c>
      <c r="I713" s="103"/>
      <c r="J713" s="103"/>
      <c r="K713" s="111"/>
      <c r="L713" s="105"/>
      <c r="M713" s="106"/>
      <c r="N713" s="107"/>
      <c r="O713" s="108"/>
      <c r="P713" s="108"/>
      <c r="Q713" s="109"/>
      <c r="R713" s="110"/>
      <c r="S713" s="111"/>
      <c r="T713" s="90"/>
      <c r="U713" s="91"/>
    </row>
    <row r="714" spans="1:21" x14ac:dyDescent="0.3">
      <c r="A714" s="75"/>
      <c r="B714" s="99"/>
      <c r="C714" s="100" t="s">
        <v>27</v>
      </c>
      <c r="D714" s="101"/>
      <c r="E714" s="101"/>
      <c r="F714" s="102" t="s">
        <v>1152</v>
      </c>
      <c r="G714" s="103">
        <v>25</v>
      </c>
      <c r="H714" s="103" t="s">
        <v>1047</v>
      </c>
      <c r="I714" s="103"/>
      <c r="J714" s="103"/>
      <c r="K714" s="111"/>
      <c r="L714" s="105"/>
      <c r="M714" s="106"/>
      <c r="N714" s="107"/>
      <c r="O714" s="108"/>
      <c r="P714" s="108"/>
      <c r="Q714" s="109"/>
      <c r="R714" s="110"/>
      <c r="S714" s="111"/>
      <c r="T714" s="90"/>
      <c r="U714" s="91"/>
    </row>
    <row r="715" spans="1:21" x14ac:dyDescent="0.3">
      <c r="A715" s="75"/>
      <c r="B715" s="99"/>
      <c r="C715" s="100" t="s">
        <v>27</v>
      </c>
      <c r="D715" s="101"/>
      <c r="E715" s="101"/>
      <c r="F715" s="102" t="s">
        <v>2322</v>
      </c>
      <c r="G715" s="103">
        <v>25</v>
      </c>
      <c r="H715" s="103" t="s">
        <v>1047</v>
      </c>
      <c r="I715" s="103"/>
      <c r="J715" s="103"/>
      <c r="K715" s="111"/>
      <c r="L715" s="105"/>
      <c r="M715" s="106"/>
      <c r="N715" s="107"/>
      <c r="O715" s="108"/>
      <c r="P715" s="108"/>
      <c r="Q715" s="109"/>
      <c r="R715" s="110"/>
      <c r="S715" s="111"/>
      <c r="T715" s="90"/>
      <c r="U715" s="91"/>
    </row>
    <row r="716" spans="1:21" x14ac:dyDescent="0.3">
      <c r="A716" s="75"/>
      <c r="B716" s="99"/>
      <c r="C716" s="100" t="s">
        <v>27</v>
      </c>
      <c r="D716" s="101"/>
      <c r="E716" s="101"/>
      <c r="F716" s="102" t="s">
        <v>1215</v>
      </c>
      <c r="G716" s="103">
        <v>25</v>
      </c>
      <c r="H716" s="103" t="s">
        <v>1047</v>
      </c>
      <c r="I716" s="103"/>
      <c r="J716" s="103"/>
      <c r="K716" s="111"/>
      <c r="L716" s="105"/>
      <c r="M716" s="106"/>
      <c r="N716" s="107"/>
      <c r="O716" s="108"/>
      <c r="P716" s="108"/>
      <c r="Q716" s="109"/>
      <c r="R716" s="110"/>
      <c r="S716" s="111"/>
      <c r="T716" s="90"/>
      <c r="U716" s="91"/>
    </row>
    <row r="717" spans="1:21" x14ac:dyDescent="0.3">
      <c r="A717" s="75"/>
      <c r="B717" s="76" t="s">
        <v>2323</v>
      </c>
      <c r="C717" s="77" t="s">
        <v>27</v>
      </c>
      <c r="D717" s="78" t="s">
        <v>1288</v>
      </c>
      <c r="E717" s="78" t="s">
        <v>2324</v>
      </c>
      <c r="F717" s="79" t="s">
        <v>2325</v>
      </c>
      <c r="G717" s="80">
        <v>400</v>
      </c>
      <c r="H717" s="81" t="s">
        <v>796</v>
      </c>
      <c r="I717" s="81">
        <v>1</v>
      </c>
      <c r="J717" s="82">
        <v>1</v>
      </c>
      <c r="K717" s="167">
        <v>76.02000000000001</v>
      </c>
      <c r="L717" s="83" t="s">
        <v>2326</v>
      </c>
      <c r="M717" s="94" t="s">
        <v>2092</v>
      </c>
      <c r="N717" s="95" t="s">
        <v>2327</v>
      </c>
      <c r="O717" s="96"/>
      <c r="P717" s="96" t="s">
        <v>2227</v>
      </c>
      <c r="Q717" s="87"/>
      <c r="R717" s="97">
        <f>K717*Q717</f>
        <v>0</v>
      </c>
      <c r="S717" s="98" t="str">
        <f>IF(Q717/I717=0,"-",Q717/I717)</f>
        <v>-</v>
      </c>
      <c r="T717" s="90"/>
      <c r="U717" s="91"/>
    </row>
    <row r="718" spans="1:21" x14ac:dyDescent="0.3">
      <c r="A718" s="75"/>
      <c r="B718" s="99"/>
      <c r="C718" s="100" t="s">
        <v>27</v>
      </c>
      <c r="D718" s="101"/>
      <c r="E718" s="101"/>
      <c r="F718" s="102" t="s">
        <v>1353</v>
      </c>
      <c r="G718" s="103">
        <v>100</v>
      </c>
      <c r="H718" s="103" t="s">
        <v>796</v>
      </c>
      <c r="I718" s="103"/>
      <c r="J718" s="103"/>
      <c r="K718" s="111"/>
      <c r="L718" s="105"/>
      <c r="M718" s="106"/>
      <c r="N718" s="107"/>
      <c r="O718" s="108"/>
      <c r="P718" s="108"/>
      <c r="Q718" s="109"/>
      <c r="R718" s="110"/>
      <c r="S718" s="111"/>
      <c r="T718" s="90"/>
      <c r="U718" s="91"/>
    </row>
    <row r="719" spans="1:21" x14ac:dyDescent="0.3">
      <c r="A719" s="75"/>
      <c r="B719" s="99"/>
      <c r="C719" s="100" t="s">
        <v>27</v>
      </c>
      <c r="D719" s="101"/>
      <c r="E719" s="101"/>
      <c r="F719" s="102" t="s">
        <v>1357</v>
      </c>
      <c r="G719" s="103">
        <v>100</v>
      </c>
      <c r="H719" s="103" t="s">
        <v>796</v>
      </c>
      <c r="I719" s="103"/>
      <c r="J719" s="103"/>
      <c r="K719" s="111"/>
      <c r="L719" s="105"/>
      <c r="M719" s="106"/>
      <c r="N719" s="107"/>
      <c r="O719" s="108"/>
      <c r="P719" s="108"/>
      <c r="Q719" s="109"/>
      <c r="R719" s="110"/>
      <c r="S719" s="111"/>
      <c r="T719" s="90"/>
      <c r="U719" s="91"/>
    </row>
    <row r="720" spans="1:21" x14ac:dyDescent="0.3">
      <c r="A720" s="75"/>
      <c r="B720" s="99"/>
      <c r="C720" s="100" t="s">
        <v>27</v>
      </c>
      <c r="D720" s="101"/>
      <c r="E720" s="101"/>
      <c r="F720" s="102" t="s">
        <v>1361</v>
      </c>
      <c r="G720" s="103">
        <v>100</v>
      </c>
      <c r="H720" s="103" t="s">
        <v>796</v>
      </c>
      <c r="I720" s="103"/>
      <c r="J720" s="103"/>
      <c r="K720" s="111"/>
      <c r="L720" s="105"/>
      <c r="M720" s="106"/>
      <c r="N720" s="107"/>
      <c r="O720" s="108"/>
      <c r="P720" s="108"/>
      <c r="Q720" s="109"/>
      <c r="R720" s="110"/>
      <c r="S720" s="111"/>
      <c r="T720" s="90"/>
      <c r="U720" s="91"/>
    </row>
    <row r="721" spans="1:21" x14ac:dyDescent="0.3">
      <c r="A721" s="75"/>
      <c r="B721" s="99"/>
      <c r="C721" s="100" t="s">
        <v>27</v>
      </c>
      <c r="D721" s="101"/>
      <c r="E721" s="101"/>
      <c r="F721" s="102" t="s">
        <v>1365</v>
      </c>
      <c r="G721" s="103">
        <v>100</v>
      </c>
      <c r="H721" s="103" t="s">
        <v>796</v>
      </c>
      <c r="I721" s="103"/>
      <c r="J721" s="103"/>
      <c r="K721" s="111"/>
      <c r="L721" s="105"/>
      <c r="M721" s="106"/>
      <c r="N721" s="107"/>
      <c r="O721" s="108"/>
      <c r="P721" s="108"/>
      <c r="Q721" s="109"/>
      <c r="R721" s="110"/>
      <c r="S721" s="111"/>
      <c r="T721" s="90"/>
      <c r="U721" s="91"/>
    </row>
    <row r="722" spans="1:21" x14ac:dyDescent="0.3">
      <c r="A722" s="75"/>
      <c r="B722" s="76" t="s">
        <v>2328</v>
      </c>
      <c r="C722" s="77" t="s">
        <v>27</v>
      </c>
      <c r="D722" s="78" t="s">
        <v>1288</v>
      </c>
      <c r="E722" s="78" t="s">
        <v>2329</v>
      </c>
      <c r="F722" s="79" t="s">
        <v>2330</v>
      </c>
      <c r="G722" s="80">
        <v>1000</v>
      </c>
      <c r="H722" s="81" t="s">
        <v>754</v>
      </c>
      <c r="I722" s="81">
        <v>1</v>
      </c>
      <c r="J722" s="82">
        <v>1</v>
      </c>
      <c r="K722" s="167">
        <v>80</v>
      </c>
      <c r="L722" s="83" t="s">
        <v>2331</v>
      </c>
      <c r="M722" s="94" t="s">
        <v>2092</v>
      </c>
      <c r="N722" s="95" t="s">
        <v>2332</v>
      </c>
      <c r="O722" s="96"/>
      <c r="P722" s="96" t="s">
        <v>2227</v>
      </c>
      <c r="Q722" s="87"/>
      <c r="R722" s="97">
        <f>K722*Q722</f>
        <v>0</v>
      </c>
      <c r="S722" s="98" t="str">
        <f>IF(Q722/I722=0,"-",Q722/I722)</f>
        <v>-</v>
      </c>
      <c r="T722" s="90"/>
      <c r="U722" s="91"/>
    </row>
    <row r="723" spans="1:21" x14ac:dyDescent="0.3">
      <c r="A723" s="75"/>
      <c r="B723" s="99"/>
      <c r="C723" s="100" t="s">
        <v>27</v>
      </c>
      <c r="D723" s="101"/>
      <c r="E723" s="101"/>
      <c r="F723" s="102" t="s">
        <v>1296</v>
      </c>
      <c r="G723" s="103">
        <v>250</v>
      </c>
      <c r="H723" s="103" t="s">
        <v>754</v>
      </c>
      <c r="I723" s="103"/>
      <c r="J723" s="103"/>
      <c r="K723" s="111"/>
      <c r="L723" s="105"/>
      <c r="M723" s="106"/>
      <c r="N723" s="107"/>
      <c r="O723" s="108"/>
      <c r="P723" s="108"/>
      <c r="Q723" s="109"/>
      <c r="R723" s="110"/>
      <c r="S723" s="111"/>
      <c r="T723" s="90"/>
      <c r="U723" s="91"/>
    </row>
    <row r="724" spans="1:21" x14ac:dyDescent="0.3">
      <c r="A724" s="75"/>
      <c r="B724" s="99"/>
      <c r="C724" s="100" t="s">
        <v>27</v>
      </c>
      <c r="D724" s="101"/>
      <c r="E724" s="101"/>
      <c r="F724" s="102" t="s">
        <v>1301</v>
      </c>
      <c r="G724" s="103">
        <v>250</v>
      </c>
      <c r="H724" s="103" t="s">
        <v>754</v>
      </c>
      <c r="I724" s="103"/>
      <c r="J724" s="103"/>
      <c r="K724" s="111"/>
      <c r="L724" s="105"/>
      <c r="M724" s="106"/>
      <c r="N724" s="107"/>
      <c r="O724" s="108"/>
      <c r="P724" s="108"/>
      <c r="Q724" s="109"/>
      <c r="R724" s="110"/>
      <c r="S724" s="111"/>
      <c r="T724" s="90"/>
      <c r="U724" s="91"/>
    </row>
    <row r="725" spans="1:21" x14ac:dyDescent="0.3">
      <c r="A725" s="75"/>
      <c r="B725" s="99"/>
      <c r="C725" s="100" t="s">
        <v>27</v>
      </c>
      <c r="D725" s="101"/>
      <c r="E725" s="101"/>
      <c r="F725" s="102" t="s">
        <v>1309</v>
      </c>
      <c r="G725" s="103">
        <v>250</v>
      </c>
      <c r="H725" s="103" t="s">
        <v>754</v>
      </c>
      <c r="I725" s="103"/>
      <c r="J725" s="103"/>
      <c r="K725" s="111"/>
      <c r="L725" s="105"/>
      <c r="M725" s="106"/>
      <c r="N725" s="107"/>
      <c r="O725" s="108"/>
      <c r="P725" s="108"/>
      <c r="Q725" s="109"/>
      <c r="R725" s="110"/>
      <c r="S725" s="111"/>
      <c r="T725" s="90"/>
      <c r="U725" s="91"/>
    </row>
    <row r="726" spans="1:21" x14ac:dyDescent="0.3">
      <c r="A726" s="75"/>
      <c r="B726" s="99"/>
      <c r="C726" s="100" t="s">
        <v>27</v>
      </c>
      <c r="D726" s="101"/>
      <c r="E726" s="101"/>
      <c r="F726" s="102" t="s">
        <v>1325</v>
      </c>
      <c r="G726" s="103">
        <v>250</v>
      </c>
      <c r="H726" s="103" t="s">
        <v>754</v>
      </c>
      <c r="I726" s="103"/>
      <c r="J726" s="103"/>
      <c r="K726" s="111"/>
      <c r="L726" s="105"/>
      <c r="M726" s="106"/>
      <c r="N726" s="107"/>
      <c r="O726" s="108"/>
      <c r="P726" s="108"/>
      <c r="Q726" s="109"/>
      <c r="R726" s="110"/>
      <c r="S726" s="111"/>
      <c r="T726" s="90"/>
      <c r="U726" s="91"/>
    </row>
    <row r="727" spans="1:21" x14ac:dyDescent="0.3">
      <c r="A727" s="75"/>
      <c r="B727" s="76" t="s">
        <v>2333</v>
      </c>
      <c r="C727" s="77" t="s">
        <v>27</v>
      </c>
      <c r="D727" s="78" t="s">
        <v>1375</v>
      </c>
      <c r="E727" s="78"/>
      <c r="F727" s="79" t="s">
        <v>1378</v>
      </c>
      <c r="G727" s="80">
        <v>40</v>
      </c>
      <c r="H727" s="81" t="s">
        <v>1402</v>
      </c>
      <c r="I727" s="81">
        <v>1</v>
      </c>
      <c r="J727" s="82">
        <v>1</v>
      </c>
      <c r="K727" s="167">
        <v>81.33</v>
      </c>
      <c r="L727" s="83" t="s">
        <v>2334</v>
      </c>
      <c r="M727" s="94" t="s">
        <v>1378</v>
      </c>
      <c r="N727" s="95"/>
      <c r="O727" s="96"/>
      <c r="P727" s="96" t="s">
        <v>2227</v>
      </c>
      <c r="Q727" s="87"/>
      <c r="R727" s="97">
        <f>K727*Q727</f>
        <v>0</v>
      </c>
      <c r="S727" s="98" t="str">
        <f>IF(Q727/I727=0,"-",Q727/I727)</f>
        <v>-</v>
      </c>
      <c r="T727" s="90"/>
      <c r="U727" s="91"/>
    </row>
    <row r="728" spans="1:21" x14ac:dyDescent="0.3">
      <c r="A728" s="75"/>
      <c r="B728" s="99"/>
      <c r="C728" s="100" t="s">
        <v>27</v>
      </c>
      <c r="D728" s="101"/>
      <c r="E728" s="101"/>
      <c r="F728" s="102" t="s">
        <v>1401</v>
      </c>
      <c r="G728" s="103">
        <v>10</v>
      </c>
      <c r="H728" s="103" t="s">
        <v>1402</v>
      </c>
      <c r="I728" s="103"/>
      <c r="J728" s="103"/>
      <c r="K728" s="111"/>
      <c r="L728" s="105"/>
      <c r="M728" s="106"/>
      <c r="N728" s="107"/>
      <c r="O728" s="108"/>
      <c r="P728" s="108"/>
      <c r="Q728" s="109"/>
      <c r="R728" s="110"/>
      <c r="S728" s="111"/>
      <c r="T728" s="90"/>
      <c r="U728" s="91"/>
    </row>
    <row r="729" spans="1:21" x14ac:dyDescent="0.3">
      <c r="A729" s="75"/>
      <c r="B729" s="99"/>
      <c r="C729" s="100" t="s">
        <v>27</v>
      </c>
      <c r="D729" s="101"/>
      <c r="E729" s="101"/>
      <c r="F729" s="102" t="s">
        <v>1407</v>
      </c>
      <c r="G729" s="103">
        <v>10</v>
      </c>
      <c r="H729" s="103" t="s">
        <v>1402</v>
      </c>
      <c r="I729" s="103"/>
      <c r="J729" s="103"/>
      <c r="K729" s="111"/>
      <c r="L729" s="105"/>
      <c r="M729" s="106"/>
      <c r="N729" s="107"/>
      <c r="O729" s="108"/>
      <c r="P729" s="108"/>
      <c r="Q729" s="109"/>
      <c r="R729" s="110"/>
      <c r="S729" s="111"/>
      <c r="T729" s="90"/>
      <c r="U729" s="91"/>
    </row>
    <row r="730" spans="1:21" x14ac:dyDescent="0.3">
      <c r="A730" s="75"/>
      <c r="B730" s="99"/>
      <c r="C730" s="100" t="s">
        <v>27</v>
      </c>
      <c r="D730" s="101"/>
      <c r="E730" s="101"/>
      <c r="F730" s="102" t="s">
        <v>1433</v>
      </c>
      <c r="G730" s="103">
        <v>10</v>
      </c>
      <c r="H730" s="103" t="s">
        <v>1402</v>
      </c>
      <c r="I730" s="103"/>
      <c r="J730" s="103"/>
      <c r="K730" s="111"/>
      <c r="L730" s="105"/>
      <c r="M730" s="106"/>
      <c r="N730" s="107"/>
      <c r="O730" s="108"/>
      <c r="P730" s="108"/>
      <c r="Q730" s="109"/>
      <c r="R730" s="110"/>
      <c r="S730" s="111"/>
      <c r="T730" s="90"/>
      <c r="U730" s="91"/>
    </row>
    <row r="731" spans="1:21" x14ac:dyDescent="0.3">
      <c r="A731" s="75"/>
      <c r="B731" s="99"/>
      <c r="C731" s="100" t="s">
        <v>27</v>
      </c>
      <c r="D731" s="101"/>
      <c r="E731" s="101"/>
      <c r="F731" s="102" t="s">
        <v>2335</v>
      </c>
      <c r="G731" s="103">
        <v>10</v>
      </c>
      <c r="H731" s="103" t="s">
        <v>1402</v>
      </c>
      <c r="I731" s="103"/>
      <c r="J731" s="103"/>
      <c r="K731" s="111"/>
      <c r="L731" s="105"/>
      <c r="M731" s="106"/>
      <c r="N731" s="107"/>
      <c r="O731" s="108"/>
      <c r="P731" s="108"/>
      <c r="Q731" s="109"/>
      <c r="R731" s="110"/>
      <c r="S731" s="111"/>
      <c r="T731" s="90"/>
      <c r="U731" s="91"/>
    </row>
    <row r="732" spans="1:21" x14ac:dyDescent="0.3">
      <c r="A732" s="75"/>
      <c r="B732" s="76" t="s">
        <v>2336</v>
      </c>
      <c r="C732" s="77" t="s">
        <v>27</v>
      </c>
      <c r="D732" s="78" t="s">
        <v>1375</v>
      </c>
      <c r="E732" s="78" t="s">
        <v>2337</v>
      </c>
      <c r="F732" s="79" t="s">
        <v>2338</v>
      </c>
      <c r="G732" s="80">
        <v>1000</v>
      </c>
      <c r="H732" s="81" t="s">
        <v>754</v>
      </c>
      <c r="I732" s="81">
        <v>1</v>
      </c>
      <c r="J732" s="82">
        <v>1</v>
      </c>
      <c r="K732" s="167">
        <v>79.34</v>
      </c>
      <c r="L732" s="83" t="s">
        <v>2339</v>
      </c>
      <c r="M732" s="94" t="s">
        <v>1378</v>
      </c>
      <c r="N732" s="95" t="s">
        <v>2340</v>
      </c>
      <c r="O732" s="96"/>
      <c r="P732" s="96" t="s">
        <v>2227</v>
      </c>
      <c r="Q732" s="87"/>
      <c r="R732" s="97">
        <f>K732*Q732</f>
        <v>0</v>
      </c>
      <c r="S732" s="98" t="str">
        <f>IF(Q732/I732=0,"-",Q732/I732)</f>
        <v>-</v>
      </c>
      <c r="T732" s="90"/>
      <c r="U732" s="91"/>
    </row>
    <row r="733" spans="1:21" x14ac:dyDescent="0.3">
      <c r="A733" s="75"/>
      <c r="B733" s="99"/>
      <c r="C733" s="100" t="s">
        <v>27</v>
      </c>
      <c r="D733" s="101"/>
      <c r="E733" s="101"/>
      <c r="F733" s="102" t="s">
        <v>2341</v>
      </c>
      <c r="G733" s="103">
        <v>250</v>
      </c>
      <c r="H733" s="103" t="s">
        <v>754</v>
      </c>
      <c r="I733" s="103"/>
      <c r="J733" s="103"/>
      <c r="K733" s="111"/>
      <c r="L733" s="105"/>
      <c r="M733" s="106"/>
      <c r="N733" s="107"/>
      <c r="O733" s="108"/>
      <c r="P733" s="108"/>
      <c r="Q733" s="109"/>
      <c r="R733" s="110"/>
      <c r="S733" s="111"/>
      <c r="T733" s="90"/>
      <c r="U733" s="91"/>
    </row>
    <row r="734" spans="1:21" x14ac:dyDescent="0.3">
      <c r="A734" s="75"/>
      <c r="B734" s="99"/>
      <c r="C734" s="100" t="s">
        <v>27</v>
      </c>
      <c r="D734" s="101"/>
      <c r="E734" s="101"/>
      <c r="F734" s="102" t="s">
        <v>1417</v>
      </c>
      <c r="G734" s="103">
        <v>250</v>
      </c>
      <c r="H734" s="103" t="s">
        <v>754</v>
      </c>
      <c r="I734" s="103"/>
      <c r="J734" s="103"/>
      <c r="K734" s="111"/>
      <c r="L734" s="105"/>
      <c r="M734" s="106"/>
      <c r="N734" s="107"/>
      <c r="O734" s="108"/>
      <c r="P734" s="108"/>
      <c r="Q734" s="109"/>
      <c r="R734" s="110"/>
      <c r="S734" s="111"/>
      <c r="T734" s="90"/>
      <c r="U734" s="91"/>
    </row>
    <row r="735" spans="1:21" x14ac:dyDescent="0.3">
      <c r="A735" s="75"/>
      <c r="B735" s="99"/>
      <c r="C735" s="100" t="s">
        <v>27</v>
      </c>
      <c r="D735" s="101"/>
      <c r="E735" s="101"/>
      <c r="F735" s="102" t="s">
        <v>1474</v>
      </c>
      <c r="G735" s="103">
        <v>250</v>
      </c>
      <c r="H735" s="103" t="s">
        <v>754</v>
      </c>
      <c r="I735" s="103"/>
      <c r="J735" s="103"/>
      <c r="K735" s="111"/>
      <c r="L735" s="105"/>
      <c r="M735" s="106"/>
      <c r="N735" s="107"/>
      <c r="O735" s="108"/>
      <c r="P735" s="108"/>
      <c r="Q735" s="109"/>
      <c r="R735" s="110"/>
      <c r="S735" s="111"/>
      <c r="T735" s="90"/>
      <c r="U735" s="91"/>
    </row>
    <row r="736" spans="1:21" x14ac:dyDescent="0.3">
      <c r="A736" s="75"/>
      <c r="B736" s="99"/>
      <c r="C736" s="100" t="s">
        <v>27</v>
      </c>
      <c r="D736" s="101"/>
      <c r="E736" s="101"/>
      <c r="F736" s="102" t="s">
        <v>2342</v>
      </c>
      <c r="G736" s="103">
        <v>250</v>
      </c>
      <c r="H736" s="103" t="s">
        <v>754</v>
      </c>
      <c r="I736" s="103"/>
      <c r="J736" s="103"/>
      <c r="K736" s="111"/>
      <c r="L736" s="105"/>
      <c r="M736" s="106"/>
      <c r="N736" s="107"/>
      <c r="O736" s="108"/>
      <c r="P736" s="108"/>
      <c r="Q736" s="109"/>
      <c r="R736" s="110"/>
      <c r="S736" s="111"/>
      <c r="T736" s="90"/>
      <c r="U736" s="91"/>
    </row>
    <row r="737" spans="1:21" x14ac:dyDescent="0.3">
      <c r="A737" s="75"/>
      <c r="B737" s="76" t="s">
        <v>2343</v>
      </c>
      <c r="C737" s="77" t="s">
        <v>27</v>
      </c>
      <c r="D737" s="78" t="s">
        <v>1499</v>
      </c>
      <c r="E737" s="78"/>
      <c r="F737" s="79" t="s">
        <v>1503</v>
      </c>
      <c r="G737" s="80">
        <v>1000</v>
      </c>
      <c r="H737" s="81" t="s">
        <v>754</v>
      </c>
      <c r="I737" s="81">
        <v>1</v>
      </c>
      <c r="J737" s="82">
        <v>1</v>
      </c>
      <c r="K737" s="167">
        <v>83.320000000000007</v>
      </c>
      <c r="L737" s="83" t="s">
        <v>2344</v>
      </c>
      <c r="M737" s="94" t="s">
        <v>2100</v>
      </c>
      <c r="N737" s="95"/>
      <c r="O737" s="96"/>
      <c r="P737" s="96" t="s">
        <v>2227</v>
      </c>
      <c r="Q737" s="87"/>
      <c r="R737" s="97">
        <f>K737*Q737</f>
        <v>0</v>
      </c>
      <c r="S737" s="98" t="str">
        <f>IF(Q737/I737=0,"-",Q737/I737)</f>
        <v>-</v>
      </c>
      <c r="T737" s="90"/>
      <c r="U737" s="91"/>
    </row>
    <row r="738" spans="1:21" x14ac:dyDescent="0.3">
      <c r="A738" s="75"/>
      <c r="B738" s="99"/>
      <c r="C738" s="100" t="s">
        <v>27</v>
      </c>
      <c r="D738" s="101"/>
      <c r="E738" s="101"/>
      <c r="F738" s="102" t="s">
        <v>1506</v>
      </c>
      <c r="G738" s="103">
        <v>250</v>
      </c>
      <c r="H738" s="103" t="s">
        <v>754</v>
      </c>
      <c r="I738" s="103"/>
      <c r="J738" s="103"/>
      <c r="K738" s="111"/>
      <c r="L738" s="105"/>
      <c r="M738" s="106"/>
      <c r="N738" s="107"/>
      <c r="O738" s="108"/>
      <c r="P738" s="108"/>
      <c r="Q738" s="109"/>
      <c r="R738" s="110"/>
      <c r="S738" s="111"/>
      <c r="T738" s="90"/>
      <c r="U738" s="91"/>
    </row>
    <row r="739" spans="1:21" x14ac:dyDescent="0.3">
      <c r="A739" s="75"/>
      <c r="B739" s="99"/>
      <c r="C739" s="100" t="s">
        <v>27</v>
      </c>
      <c r="D739" s="101"/>
      <c r="E739" s="101"/>
      <c r="F739" s="102" t="s">
        <v>1509</v>
      </c>
      <c r="G739" s="103">
        <v>250</v>
      </c>
      <c r="H739" s="103" t="s">
        <v>754</v>
      </c>
      <c r="I739" s="103"/>
      <c r="J739" s="103"/>
      <c r="K739" s="111"/>
      <c r="L739" s="105"/>
      <c r="M739" s="106"/>
      <c r="N739" s="107"/>
      <c r="O739" s="108"/>
      <c r="P739" s="108"/>
      <c r="Q739" s="109"/>
      <c r="R739" s="110"/>
      <c r="S739" s="111"/>
      <c r="T739" s="90"/>
      <c r="U739" s="91"/>
    </row>
    <row r="740" spans="1:21" x14ac:dyDescent="0.3">
      <c r="A740" s="75"/>
      <c r="B740" s="99"/>
      <c r="C740" s="100" t="s">
        <v>27</v>
      </c>
      <c r="D740" s="101"/>
      <c r="E740" s="101"/>
      <c r="F740" s="102" t="s">
        <v>1501</v>
      </c>
      <c r="G740" s="103">
        <v>250</v>
      </c>
      <c r="H740" s="103" t="s">
        <v>754</v>
      </c>
      <c r="I740" s="103"/>
      <c r="J740" s="103"/>
      <c r="K740" s="111"/>
      <c r="L740" s="105"/>
      <c r="M740" s="106"/>
      <c r="N740" s="107"/>
      <c r="O740" s="108"/>
      <c r="P740" s="108"/>
      <c r="Q740" s="109"/>
      <c r="R740" s="110"/>
      <c r="S740" s="111"/>
      <c r="T740" s="90"/>
      <c r="U740" s="91"/>
    </row>
    <row r="741" spans="1:21" x14ac:dyDescent="0.3">
      <c r="A741" s="75"/>
      <c r="B741" s="99"/>
      <c r="C741" s="100" t="s">
        <v>27</v>
      </c>
      <c r="D741" s="101"/>
      <c r="E741" s="101"/>
      <c r="F741" s="102" t="s">
        <v>1513</v>
      </c>
      <c r="G741" s="103">
        <v>250</v>
      </c>
      <c r="H741" s="103" t="s">
        <v>754</v>
      </c>
      <c r="I741" s="103"/>
      <c r="J741" s="103"/>
      <c r="K741" s="111"/>
      <c r="L741" s="105"/>
      <c r="M741" s="106"/>
      <c r="N741" s="107"/>
      <c r="O741" s="108"/>
      <c r="P741" s="108"/>
      <c r="Q741" s="109"/>
      <c r="R741" s="110"/>
      <c r="S741" s="111"/>
      <c r="T741" s="90"/>
      <c r="U741" s="91"/>
    </row>
    <row r="742" spans="1:21" x14ac:dyDescent="0.3">
      <c r="A742" s="75"/>
      <c r="B742" s="76" t="s">
        <v>2345</v>
      </c>
      <c r="C742" s="77" t="s">
        <v>27</v>
      </c>
      <c r="D742" s="78" t="s">
        <v>1521</v>
      </c>
      <c r="E742" s="78"/>
      <c r="F742" s="79" t="s">
        <v>1526</v>
      </c>
      <c r="G742" s="80">
        <v>20</v>
      </c>
      <c r="H742" s="81" t="s">
        <v>1434</v>
      </c>
      <c r="I742" s="81">
        <v>1</v>
      </c>
      <c r="J742" s="82">
        <v>1</v>
      </c>
      <c r="K742" s="167">
        <v>65.410000000000011</v>
      </c>
      <c r="L742" s="83" t="s">
        <v>2346</v>
      </c>
      <c r="M742" s="94" t="s">
        <v>1526</v>
      </c>
      <c r="N742" s="95"/>
      <c r="O742" s="96"/>
      <c r="P742" s="96" t="s">
        <v>2227</v>
      </c>
      <c r="Q742" s="87"/>
      <c r="R742" s="97">
        <f>K742*Q742</f>
        <v>0</v>
      </c>
      <c r="S742" s="98" t="str">
        <f>IF(Q742/I742=0,"-",Q742/I742)</f>
        <v>-</v>
      </c>
      <c r="T742" s="90"/>
      <c r="U742" s="91"/>
    </row>
    <row r="743" spans="1:21" x14ac:dyDescent="0.3">
      <c r="A743" s="75"/>
      <c r="B743" s="99"/>
      <c r="C743" s="100" t="s">
        <v>27</v>
      </c>
      <c r="D743" s="101"/>
      <c r="E743" s="101"/>
      <c r="F743" s="102" t="s">
        <v>2347</v>
      </c>
      <c r="G743" s="103">
        <v>5</v>
      </c>
      <c r="H743" s="103" t="s">
        <v>1434</v>
      </c>
      <c r="I743" s="103"/>
      <c r="J743" s="103"/>
      <c r="K743" s="111"/>
      <c r="L743" s="105"/>
      <c r="M743" s="106"/>
      <c r="N743" s="107"/>
      <c r="O743" s="108"/>
      <c r="P743" s="108"/>
      <c r="Q743" s="109"/>
      <c r="R743" s="110"/>
      <c r="S743" s="111"/>
      <c r="T743" s="90"/>
      <c r="U743" s="91"/>
    </row>
    <row r="744" spans="1:21" x14ac:dyDescent="0.3">
      <c r="A744" s="75"/>
      <c r="B744" s="99"/>
      <c r="C744" s="100" t="s">
        <v>27</v>
      </c>
      <c r="D744" s="101"/>
      <c r="E744" s="101"/>
      <c r="F744" s="102" t="s">
        <v>2348</v>
      </c>
      <c r="G744" s="103">
        <v>5</v>
      </c>
      <c r="H744" s="103" t="s">
        <v>1434</v>
      </c>
      <c r="I744" s="103"/>
      <c r="J744" s="103"/>
      <c r="K744" s="111"/>
      <c r="L744" s="105"/>
      <c r="M744" s="106"/>
      <c r="N744" s="107"/>
      <c r="O744" s="108"/>
      <c r="P744" s="108"/>
      <c r="Q744" s="109"/>
      <c r="R744" s="110"/>
      <c r="S744" s="111"/>
      <c r="T744" s="90"/>
      <c r="U744" s="91"/>
    </row>
    <row r="745" spans="1:21" x14ac:dyDescent="0.3">
      <c r="A745" s="75"/>
      <c r="B745" s="99"/>
      <c r="C745" s="100" t="s">
        <v>27</v>
      </c>
      <c r="D745" s="101"/>
      <c r="E745" s="101"/>
      <c r="F745" s="102" t="s">
        <v>2349</v>
      </c>
      <c r="G745" s="103">
        <v>5</v>
      </c>
      <c r="H745" s="103" t="s">
        <v>1434</v>
      </c>
      <c r="I745" s="103"/>
      <c r="J745" s="103"/>
      <c r="K745" s="111"/>
      <c r="L745" s="105"/>
      <c r="M745" s="106"/>
      <c r="N745" s="107"/>
      <c r="O745" s="108"/>
      <c r="P745" s="108"/>
      <c r="Q745" s="109"/>
      <c r="R745" s="110"/>
      <c r="S745" s="111"/>
      <c r="T745" s="90"/>
      <c r="U745" s="91"/>
    </row>
    <row r="746" spans="1:21" x14ac:dyDescent="0.3">
      <c r="A746" s="75"/>
      <c r="B746" s="99"/>
      <c r="C746" s="100" t="s">
        <v>27</v>
      </c>
      <c r="D746" s="101"/>
      <c r="E746" s="101"/>
      <c r="F746" s="102" t="s">
        <v>2350</v>
      </c>
      <c r="G746" s="103">
        <v>5</v>
      </c>
      <c r="H746" s="103" t="s">
        <v>1434</v>
      </c>
      <c r="I746" s="103"/>
      <c r="J746" s="103"/>
      <c r="K746" s="111"/>
      <c r="L746" s="105"/>
      <c r="M746" s="106"/>
      <c r="N746" s="107"/>
      <c r="O746" s="108"/>
      <c r="P746" s="108"/>
      <c r="Q746" s="109"/>
      <c r="R746" s="110"/>
      <c r="S746" s="111"/>
      <c r="T746" s="90"/>
      <c r="U746" s="91"/>
    </row>
    <row r="747" spans="1:21" x14ac:dyDescent="0.3">
      <c r="A747" s="75"/>
      <c r="B747" s="76" t="s">
        <v>2351</v>
      </c>
      <c r="C747" s="77" t="s">
        <v>27</v>
      </c>
      <c r="D747" s="78" t="s">
        <v>1620</v>
      </c>
      <c r="E747" s="78"/>
      <c r="F747" s="79" t="s">
        <v>1623</v>
      </c>
      <c r="G747" s="80">
        <v>600</v>
      </c>
      <c r="H747" s="81" t="s">
        <v>796</v>
      </c>
      <c r="I747" s="81">
        <v>1</v>
      </c>
      <c r="J747" s="82">
        <v>1</v>
      </c>
      <c r="K747" s="167">
        <v>68.73</v>
      </c>
      <c r="L747" s="83" t="s">
        <v>2352</v>
      </c>
      <c r="M747" s="94" t="s">
        <v>1623</v>
      </c>
      <c r="N747" s="95"/>
      <c r="O747" s="96"/>
      <c r="P747" s="96" t="s">
        <v>2227</v>
      </c>
      <c r="Q747" s="87"/>
      <c r="R747" s="97">
        <f>K747*Q747</f>
        <v>0</v>
      </c>
      <c r="S747" s="98" t="str">
        <f>IF(Q747/I747=0,"-",Q747/I747)</f>
        <v>-</v>
      </c>
      <c r="T747" s="90"/>
      <c r="U747" s="91"/>
    </row>
    <row r="748" spans="1:21" x14ac:dyDescent="0.3">
      <c r="A748" s="75"/>
      <c r="B748" s="99"/>
      <c r="C748" s="100" t="s">
        <v>27</v>
      </c>
      <c r="D748" s="101"/>
      <c r="E748" s="101"/>
      <c r="F748" s="102" t="s">
        <v>2353</v>
      </c>
      <c r="G748" s="103">
        <v>150</v>
      </c>
      <c r="H748" s="103" t="s">
        <v>796</v>
      </c>
      <c r="I748" s="103"/>
      <c r="J748" s="103"/>
      <c r="K748" s="111"/>
      <c r="L748" s="105"/>
      <c r="M748" s="106"/>
      <c r="N748" s="107"/>
      <c r="O748" s="108"/>
      <c r="P748" s="108"/>
      <c r="Q748" s="109"/>
      <c r="R748" s="110"/>
      <c r="S748" s="111"/>
      <c r="T748" s="90"/>
      <c r="U748" s="91"/>
    </row>
    <row r="749" spans="1:21" x14ac:dyDescent="0.3">
      <c r="A749" s="75"/>
      <c r="B749" s="99"/>
      <c r="C749" s="100" t="s">
        <v>27</v>
      </c>
      <c r="D749" s="101"/>
      <c r="E749" s="101"/>
      <c r="F749" s="102" t="s">
        <v>2354</v>
      </c>
      <c r="G749" s="103">
        <v>150</v>
      </c>
      <c r="H749" s="103" t="s">
        <v>796</v>
      </c>
      <c r="I749" s="103"/>
      <c r="J749" s="103"/>
      <c r="K749" s="111"/>
      <c r="L749" s="105"/>
      <c r="M749" s="106"/>
      <c r="N749" s="107"/>
      <c r="O749" s="108"/>
      <c r="P749" s="108"/>
      <c r="Q749" s="109"/>
      <c r="R749" s="110"/>
      <c r="S749" s="111"/>
      <c r="T749" s="90"/>
      <c r="U749" s="91"/>
    </row>
    <row r="750" spans="1:21" x14ac:dyDescent="0.3">
      <c r="A750" s="75"/>
      <c r="B750" s="99"/>
      <c r="C750" s="100" t="s">
        <v>27</v>
      </c>
      <c r="D750" s="101"/>
      <c r="E750" s="101"/>
      <c r="F750" s="102" t="s">
        <v>2355</v>
      </c>
      <c r="G750" s="103">
        <v>150</v>
      </c>
      <c r="H750" s="103" t="s">
        <v>796</v>
      </c>
      <c r="I750" s="103"/>
      <c r="J750" s="103"/>
      <c r="K750" s="111"/>
      <c r="L750" s="105"/>
      <c r="M750" s="106"/>
      <c r="N750" s="107"/>
      <c r="O750" s="108"/>
      <c r="P750" s="108"/>
      <c r="Q750" s="109"/>
      <c r="R750" s="110"/>
      <c r="S750" s="111"/>
      <c r="T750" s="90"/>
      <c r="U750" s="91"/>
    </row>
    <row r="751" spans="1:21" x14ac:dyDescent="0.3">
      <c r="A751" s="75"/>
      <c r="B751" s="99"/>
      <c r="C751" s="100" t="s">
        <v>27</v>
      </c>
      <c r="D751" s="101"/>
      <c r="E751" s="101"/>
      <c r="F751" s="102" t="s">
        <v>2356</v>
      </c>
      <c r="G751" s="103">
        <v>150</v>
      </c>
      <c r="H751" s="103" t="s">
        <v>796</v>
      </c>
      <c r="I751" s="103"/>
      <c r="J751" s="103"/>
      <c r="K751" s="111"/>
      <c r="L751" s="105"/>
      <c r="M751" s="106"/>
      <c r="N751" s="107"/>
      <c r="O751" s="108"/>
      <c r="P751" s="108"/>
      <c r="Q751" s="109"/>
      <c r="R751" s="110"/>
      <c r="S751" s="111"/>
      <c r="T751" s="90"/>
      <c r="U751" s="91"/>
    </row>
    <row r="752" spans="1:21" x14ac:dyDescent="0.3">
      <c r="A752" s="75"/>
      <c r="B752" s="76" t="s">
        <v>2357</v>
      </c>
      <c r="C752" s="77" t="s">
        <v>27</v>
      </c>
      <c r="D752" s="78" t="s">
        <v>1690</v>
      </c>
      <c r="E752" s="78"/>
      <c r="F752" s="79" t="s">
        <v>1694</v>
      </c>
      <c r="G752" s="80">
        <v>120</v>
      </c>
      <c r="H752" s="81" t="s">
        <v>1173</v>
      </c>
      <c r="I752" s="81">
        <v>1</v>
      </c>
      <c r="J752" s="82">
        <v>1</v>
      </c>
      <c r="K752" s="167">
        <v>92.61</v>
      </c>
      <c r="L752" s="83" t="s">
        <v>2358</v>
      </c>
      <c r="M752" s="94" t="s">
        <v>1694</v>
      </c>
      <c r="N752" s="95"/>
      <c r="O752" s="96"/>
      <c r="P752" s="96" t="s">
        <v>2227</v>
      </c>
      <c r="Q752" s="87"/>
      <c r="R752" s="97">
        <f>K752*Q752</f>
        <v>0</v>
      </c>
      <c r="S752" s="98" t="str">
        <f>IF(Q752/I752=0,"-",Q752/I752)</f>
        <v>-</v>
      </c>
      <c r="T752" s="90"/>
      <c r="U752" s="91"/>
    </row>
    <row r="753" spans="1:21" x14ac:dyDescent="0.3">
      <c r="A753" s="75"/>
      <c r="B753" s="99"/>
      <c r="C753" s="100" t="s">
        <v>27</v>
      </c>
      <c r="D753" s="101"/>
      <c r="E753" s="101"/>
      <c r="F753" s="102" t="s">
        <v>2359</v>
      </c>
      <c r="G753" s="103">
        <v>30</v>
      </c>
      <c r="H753" s="103" t="s">
        <v>1173</v>
      </c>
      <c r="I753" s="103"/>
      <c r="J753" s="103"/>
      <c r="K753" s="111"/>
      <c r="L753" s="105"/>
      <c r="M753" s="106"/>
      <c r="N753" s="107"/>
      <c r="O753" s="108"/>
      <c r="P753" s="108"/>
      <c r="Q753" s="109"/>
      <c r="R753" s="110"/>
      <c r="S753" s="111"/>
      <c r="T753" s="90"/>
      <c r="U753" s="91"/>
    </row>
    <row r="754" spans="1:21" x14ac:dyDescent="0.3">
      <c r="A754" s="75"/>
      <c r="B754" s="99"/>
      <c r="C754" s="100" t="s">
        <v>27</v>
      </c>
      <c r="D754" s="101"/>
      <c r="E754" s="101"/>
      <c r="F754" s="102" t="s">
        <v>2360</v>
      </c>
      <c r="G754" s="103">
        <v>30</v>
      </c>
      <c r="H754" s="103" t="s">
        <v>1173</v>
      </c>
      <c r="I754" s="103"/>
      <c r="J754" s="103"/>
      <c r="K754" s="111"/>
      <c r="L754" s="105"/>
      <c r="M754" s="106"/>
      <c r="N754" s="107"/>
      <c r="O754" s="108"/>
      <c r="P754" s="108"/>
      <c r="Q754" s="109"/>
      <c r="R754" s="110"/>
      <c r="S754" s="111"/>
      <c r="T754" s="90"/>
      <c r="U754" s="91"/>
    </row>
    <row r="755" spans="1:21" x14ac:dyDescent="0.3">
      <c r="A755" s="75"/>
      <c r="B755" s="99"/>
      <c r="C755" s="100" t="s">
        <v>27</v>
      </c>
      <c r="D755" s="101"/>
      <c r="E755" s="101"/>
      <c r="F755" s="102" t="s">
        <v>2361</v>
      </c>
      <c r="G755" s="103">
        <v>30</v>
      </c>
      <c r="H755" s="103" t="s">
        <v>1173</v>
      </c>
      <c r="I755" s="103"/>
      <c r="J755" s="103"/>
      <c r="K755" s="111"/>
      <c r="L755" s="105"/>
      <c r="M755" s="106"/>
      <c r="N755" s="107"/>
      <c r="O755" s="108"/>
      <c r="P755" s="108"/>
      <c r="Q755" s="109"/>
      <c r="R755" s="110"/>
      <c r="S755" s="111"/>
      <c r="T755" s="90"/>
      <c r="U755" s="91"/>
    </row>
    <row r="756" spans="1:21" x14ac:dyDescent="0.3">
      <c r="A756" s="75"/>
      <c r="B756" s="99"/>
      <c r="C756" s="100" t="s">
        <v>27</v>
      </c>
      <c r="D756" s="101"/>
      <c r="E756" s="101"/>
      <c r="F756" s="102" t="s">
        <v>2362</v>
      </c>
      <c r="G756" s="103">
        <v>30</v>
      </c>
      <c r="H756" s="103" t="s">
        <v>1173</v>
      </c>
      <c r="I756" s="103"/>
      <c r="J756" s="103"/>
      <c r="K756" s="111"/>
      <c r="L756" s="105"/>
      <c r="M756" s="106"/>
      <c r="N756" s="107"/>
      <c r="O756" s="108"/>
      <c r="P756" s="108"/>
      <c r="Q756" s="109"/>
      <c r="R756" s="110"/>
      <c r="S756" s="111"/>
      <c r="T756" s="90"/>
      <c r="U756" s="91"/>
    </row>
    <row r="757" spans="1:21" x14ac:dyDescent="0.3">
      <c r="A757" s="75"/>
      <c r="B757" s="76" t="s">
        <v>2363</v>
      </c>
      <c r="C757" s="77" t="s">
        <v>27</v>
      </c>
      <c r="D757" s="78" t="s">
        <v>1718</v>
      </c>
      <c r="E757" s="78"/>
      <c r="F757" s="79" t="s">
        <v>1721</v>
      </c>
      <c r="G757" s="80">
        <v>600</v>
      </c>
      <c r="H757" s="81" t="s">
        <v>796</v>
      </c>
      <c r="I757" s="81">
        <v>1</v>
      </c>
      <c r="J757" s="82">
        <v>1</v>
      </c>
      <c r="K757" s="167">
        <v>73.37</v>
      </c>
      <c r="L757" s="83" t="s">
        <v>2364</v>
      </c>
      <c r="M757" s="94" t="s">
        <v>1721</v>
      </c>
      <c r="N757" s="95"/>
      <c r="O757" s="96"/>
      <c r="P757" s="96" t="s">
        <v>2227</v>
      </c>
      <c r="Q757" s="87"/>
      <c r="R757" s="97">
        <f>K757*Q757</f>
        <v>0</v>
      </c>
      <c r="S757" s="98" t="str">
        <f>IF(Q757/I757=0,"-",Q757/I757)</f>
        <v>-</v>
      </c>
      <c r="T757" s="90"/>
      <c r="U757" s="91"/>
    </row>
    <row r="758" spans="1:21" x14ac:dyDescent="0.3">
      <c r="A758" s="75"/>
      <c r="B758" s="99"/>
      <c r="C758" s="100" t="s">
        <v>27</v>
      </c>
      <c r="D758" s="101"/>
      <c r="E758" s="101"/>
      <c r="F758" s="102" t="s">
        <v>2365</v>
      </c>
      <c r="G758" s="103">
        <v>150</v>
      </c>
      <c r="H758" s="103" t="s">
        <v>796</v>
      </c>
      <c r="I758" s="103"/>
      <c r="J758" s="103"/>
      <c r="K758" s="111"/>
      <c r="L758" s="105"/>
      <c r="M758" s="106"/>
      <c r="N758" s="107"/>
      <c r="O758" s="108"/>
      <c r="P758" s="108"/>
      <c r="Q758" s="109"/>
      <c r="R758" s="110"/>
      <c r="S758" s="111"/>
      <c r="T758" s="90"/>
      <c r="U758" s="91"/>
    </row>
    <row r="759" spans="1:21" x14ac:dyDescent="0.3">
      <c r="A759" s="75"/>
      <c r="B759" s="99"/>
      <c r="C759" s="100" t="s">
        <v>27</v>
      </c>
      <c r="D759" s="101"/>
      <c r="E759" s="101"/>
      <c r="F759" s="102" t="s">
        <v>297</v>
      </c>
      <c r="G759" s="103">
        <v>150</v>
      </c>
      <c r="H759" s="103" t="s">
        <v>796</v>
      </c>
      <c r="I759" s="103"/>
      <c r="J759" s="103"/>
      <c r="K759" s="111"/>
      <c r="L759" s="105"/>
      <c r="M759" s="106"/>
      <c r="N759" s="107"/>
      <c r="O759" s="108"/>
      <c r="P759" s="108"/>
      <c r="Q759" s="109"/>
      <c r="R759" s="110"/>
      <c r="S759" s="111"/>
      <c r="T759" s="90"/>
      <c r="U759" s="91"/>
    </row>
    <row r="760" spans="1:21" x14ac:dyDescent="0.3">
      <c r="A760" s="75"/>
      <c r="B760" s="99"/>
      <c r="C760" s="100" t="s">
        <v>27</v>
      </c>
      <c r="D760" s="101"/>
      <c r="E760" s="101"/>
      <c r="F760" s="102" t="s">
        <v>2366</v>
      </c>
      <c r="G760" s="103">
        <v>150</v>
      </c>
      <c r="H760" s="103" t="s">
        <v>796</v>
      </c>
      <c r="I760" s="103"/>
      <c r="J760" s="103"/>
      <c r="K760" s="111"/>
      <c r="L760" s="105"/>
      <c r="M760" s="106"/>
      <c r="N760" s="107"/>
      <c r="O760" s="108"/>
      <c r="P760" s="108"/>
      <c r="Q760" s="109"/>
      <c r="R760" s="110"/>
      <c r="S760" s="111"/>
      <c r="T760" s="90"/>
      <c r="U760" s="91"/>
    </row>
    <row r="761" spans="1:21" x14ac:dyDescent="0.3">
      <c r="A761" s="75"/>
      <c r="B761" s="99"/>
      <c r="C761" s="100" t="s">
        <v>27</v>
      </c>
      <c r="D761" s="101"/>
      <c r="E761" s="101"/>
      <c r="F761" s="102" t="s">
        <v>1648</v>
      </c>
      <c r="G761" s="103">
        <v>150</v>
      </c>
      <c r="H761" s="103" t="s">
        <v>796</v>
      </c>
      <c r="I761" s="103"/>
      <c r="J761" s="103"/>
      <c r="K761" s="111"/>
      <c r="L761" s="105"/>
      <c r="M761" s="106"/>
      <c r="N761" s="107"/>
      <c r="O761" s="108"/>
      <c r="P761" s="108"/>
      <c r="Q761" s="109"/>
      <c r="R761" s="110"/>
      <c r="S761" s="111"/>
      <c r="T761" s="90"/>
      <c r="U761" s="91"/>
    </row>
    <row r="762" spans="1:21" x14ac:dyDescent="0.3">
      <c r="A762" s="75"/>
      <c r="B762" s="76" t="s">
        <v>2367</v>
      </c>
      <c r="C762" s="77" t="s">
        <v>27</v>
      </c>
      <c r="D762" s="78" t="s">
        <v>2368</v>
      </c>
      <c r="E762" s="78"/>
      <c r="F762" s="79" t="s">
        <v>2369</v>
      </c>
      <c r="G762" s="80">
        <v>1000</v>
      </c>
      <c r="H762" s="81" t="s">
        <v>747</v>
      </c>
      <c r="I762" s="81">
        <v>1</v>
      </c>
      <c r="J762" s="82">
        <v>1</v>
      </c>
      <c r="K762" s="167">
        <v>97.25</v>
      </c>
      <c r="L762" s="83" t="s">
        <v>2370</v>
      </c>
      <c r="M762" s="94" t="s">
        <v>2369</v>
      </c>
      <c r="N762" s="95"/>
      <c r="O762" s="96"/>
      <c r="P762" s="96" t="s">
        <v>2227</v>
      </c>
      <c r="Q762" s="87"/>
      <c r="R762" s="97">
        <f>K762*Q762</f>
        <v>0</v>
      </c>
      <c r="S762" s="98" t="str">
        <f>IF(Q762/I762=0,"-",Q762/I762)</f>
        <v>-</v>
      </c>
      <c r="T762" s="90"/>
      <c r="U762" s="91"/>
    </row>
    <row r="763" spans="1:21" x14ac:dyDescent="0.3">
      <c r="A763" s="75"/>
      <c r="B763" s="99"/>
      <c r="C763" s="100" t="s">
        <v>27</v>
      </c>
      <c r="D763" s="101"/>
      <c r="E763" s="101"/>
      <c r="F763" s="102" t="s">
        <v>2371</v>
      </c>
      <c r="G763" s="103">
        <v>250</v>
      </c>
      <c r="H763" s="103" t="s">
        <v>747</v>
      </c>
      <c r="I763" s="103"/>
      <c r="J763" s="103"/>
      <c r="K763" s="111"/>
      <c r="L763" s="105"/>
      <c r="M763" s="106"/>
      <c r="N763" s="107"/>
      <c r="O763" s="108"/>
      <c r="P763" s="108"/>
      <c r="Q763" s="109"/>
      <c r="R763" s="110"/>
      <c r="S763" s="111"/>
      <c r="T763" s="90"/>
      <c r="U763" s="91"/>
    </row>
    <row r="764" spans="1:21" x14ac:dyDescent="0.3">
      <c r="A764" s="75"/>
      <c r="B764" s="99"/>
      <c r="C764" s="100" t="s">
        <v>27</v>
      </c>
      <c r="D764" s="101"/>
      <c r="E764" s="101"/>
      <c r="F764" s="102" t="s">
        <v>2372</v>
      </c>
      <c r="G764" s="103">
        <v>250</v>
      </c>
      <c r="H764" s="103" t="s">
        <v>747</v>
      </c>
      <c r="I764" s="103"/>
      <c r="J764" s="103"/>
      <c r="K764" s="111"/>
      <c r="L764" s="105"/>
      <c r="M764" s="106"/>
      <c r="N764" s="107"/>
      <c r="O764" s="108"/>
      <c r="P764" s="108"/>
      <c r="Q764" s="109"/>
      <c r="R764" s="110"/>
      <c r="S764" s="111"/>
      <c r="T764" s="90"/>
      <c r="U764" s="91"/>
    </row>
    <row r="765" spans="1:21" x14ac:dyDescent="0.3">
      <c r="A765" s="75"/>
      <c r="B765" s="99"/>
      <c r="C765" s="100" t="s">
        <v>27</v>
      </c>
      <c r="D765" s="101"/>
      <c r="E765" s="101"/>
      <c r="F765" s="102" t="s">
        <v>2373</v>
      </c>
      <c r="G765" s="103">
        <v>250</v>
      </c>
      <c r="H765" s="103" t="s">
        <v>747</v>
      </c>
      <c r="I765" s="103"/>
      <c r="J765" s="103"/>
      <c r="K765" s="111"/>
      <c r="L765" s="105"/>
      <c r="M765" s="106"/>
      <c r="N765" s="107"/>
      <c r="O765" s="108"/>
      <c r="P765" s="108"/>
      <c r="Q765" s="109"/>
      <c r="R765" s="110"/>
      <c r="S765" s="111"/>
      <c r="T765" s="90"/>
      <c r="U765" s="91"/>
    </row>
    <row r="766" spans="1:21" x14ac:dyDescent="0.3">
      <c r="A766" s="75"/>
      <c r="B766" s="99"/>
      <c r="C766" s="100" t="s">
        <v>27</v>
      </c>
      <c r="D766" s="101"/>
      <c r="E766" s="101"/>
      <c r="F766" s="102" t="s">
        <v>2374</v>
      </c>
      <c r="G766" s="103">
        <v>250</v>
      </c>
      <c r="H766" s="103" t="s">
        <v>747</v>
      </c>
      <c r="I766" s="103"/>
      <c r="J766" s="103"/>
      <c r="K766" s="111"/>
      <c r="L766" s="105"/>
      <c r="M766" s="106"/>
      <c r="N766" s="107"/>
      <c r="O766" s="108"/>
      <c r="P766" s="108"/>
      <c r="Q766" s="109"/>
      <c r="R766" s="110"/>
      <c r="S766" s="111"/>
      <c r="T766" s="90"/>
      <c r="U766" s="91"/>
    </row>
    <row r="767" spans="1:21" x14ac:dyDescent="0.3">
      <c r="A767" s="75"/>
      <c r="B767" s="76" t="s">
        <v>2375</v>
      </c>
      <c r="C767" s="77" t="s">
        <v>27</v>
      </c>
      <c r="D767" s="78" t="s">
        <v>2376</v>
      </c>
      <c r="E767" s="78"/>
      <c r="F767" s="79" t="s">
        <v>2377</v>
      </c>
      <c r="G767" s="80">
        <v>600</v>
      </c>
      <c r="H767" s="81" t="s">
        <v>796</v>
      </c>
      <c r="I767" s="81">
        <v>1</v>
      </c>
      <c r="J767" s="82">
        <v>1</v>
      </c>
      <c r="K767" s="167">
        <v>86.64</v>
      </c>
      <c r="L767" s="83" t="s">
        <v>2378</v>
      </c>
      <c r="M767" s="94" t="s">
        <v>2377</v>
      </c>
      <c r="N767" s="95"/>
      <c r="O767" s="96"/>
      <c r="P767" s="96" t="s">
        <v>2227</v>
      </c>
      <c r="Q767" s="166"/>
      <c r="R767" s="97">
        <f>K767*Q767</f>
        <v>0</v>
      </c>
      <c r="S767" s="98" t="str">
        <f>IF(Q767/I767=0,"-",Q767/I767)</f>
        <v>-</v>
      </c>
      <c r="T767" s="90"/>
      <c r="U767" s="91"/>
    </row>
    <row r="768" spans="1:21" x14ac:dyDescent="0.3">
      <c r="A768" s="75"/>
      <c r="B768" s="99"/>
      <c r="C768" s="100" t="s">
        <v>27</v>
      </c>
      <c r="D768" s="101"/>
      <c r="E768" s="101"/>
      <c r="F768" s="102" t="s">
        <v>2379</v>
      </c>
      <c r="G768" s="103">
        <v>150</v>
      </c>
      <c r="H768" s="103" t="s">
        <v>796</v>
      </c>
      <c r="I768" s="103"/>
      <c r="J768" s="103"/>
      <c r="K768" s="104"/>
      <c r="L768" s="105"/>
      <c r="M768" s="106"/>
      <c r="N768" s="107"/>
      <c r="O768" s="108"/>
      <c r="P768" s="108"/>
      <c r="Q768" s="109"/>
      <c r="R768" s="110"/>
      <c r="S768" s="111"/>
      <c r="T768" s="90"/>
      <c r="U768" s="91"/>
    </row>
    <row r="769" spans="1:21" x14ac:dyDescent="0.3">
      <c r="A769" s="75"/>
      <c r="B769" s="99"/>
      <c r="C769" s="100" t="s">
        <v>27</v>
      </c>
      <c r="D769" s="101"/>
      <c r="E769" s="101"/>
      <c r="F769" s="102" t="s">
        <v>2380</v>
      </c>
      <c r="G769" s="103">
        <v>150</v>
      </c>
      <c r="H769" s="103" t="s">
        <v>796</v>
      </c>
      <c r="I769" s="103"/>
      <c r="J769" s="103"/>
      <c r="K769" s="104"/>
      <c r="L769" s="105"/>
      <c r="M769" s="106"/>
      <c r="N769" s="107"/>
      <c r="O769" s="108"/>
      <c r="P769" s="108"/>
      <c r="Q769" s="109"/>
      <c r="R769" s="110"/>
      <c r="S769" s="111"/>
      <c r="T769" s="90"/>
      <c r="U769" s="91"/>
    </row>
    <row r="770" spans="1:21" x14ac:dyDescent="0.3">
      <c r="A770" s="75"/>
      <c r="B770" s="99"/>
      <c r="C770" s="100" t="s">
        <v>27</v>
      </c>
      <c r="D770" s="101"/>
      <c r="E770" s="101"/>
      <c r="F770" s="102" t="s">
        <v>2381</v>
      </c>
      <c r="G770" s="103">
        <v>150</v>
      </c>
      <c r="H770" s="103" t="s">
        <v>740</v>
      </c>
      <c r="I770" s="103"/>
      <c r="J770" s="103"/>
      <c r="K770" s="104"/>
      <c r="L770" s="105"/>
      <c r="M770" s="106"/>
      <c r="N770" s="107"/>
      <c r="O770" s="108"/>
      <c r="P770" s="108"/>
      <c r="Q770" s="109"/>
      <c r="R770" s="110"/>
      <c r="S770" s="111"/>
      <c r="T770" s="90"/>
      <c r="U770" s="91"/>
    </row>
    <row r="771" spans="1:21" x14ac:dyDescent="0.3">
      <c r="A771" s="75"/>
      <c r="B771" s="99"/>
      <c r="C771" s="100" t="s">
        <v>27</v>
      </c>
      <c r="D771" s="101"/>
      <c r="E771" s="101"/>
      <c r="F771" s="102" t="s">
        <v>2382</v>
      </c>
      <c r="G771" s="103">
        <v>150</v>
      </c>
      <c r="H771" s="103" t="s">
        <v>803</v>
      </c>
      <c r="I771" s="103"/>
      <c r="J771" s="103"/>
      <c r="K771" s="104"/>
      <c r="L771" s="105"/>
      <c r="M771" s="106"/>
      <c r="N771" s="107"/>
      <c r="O771" s="108"/>
      <c r="P771" s="108"/>
      <c r="Q771" s="109"/>
      <c r="R771" s="110"/>
      <c r="S771" s="111"/>
      <c r="T771" s="90"/>
      <c r="U771" s="91"/>
    </row>
    <row r="772" spans="1:21" x14ac:dyDescent="0.3">
      <c r="Q772" s="112"/>
    </row>
  </sheetData>
  <sheetProtection algorithmName="SHA-512" hashValue="j1GNKvY0URJt5txpOEbhjYF7vtFxAd5LqZmgXneak68xdmLJeGp/29RHBUcJzUjQkvJpZIup1AHoijyZAJ3SaA==" saltValue="nps1zZjvlvbr+aZU3xR5KQ==" spinCount="100000" sheet="1" formatCells="0" formatColumns="0" formatRows="0" insertColumns="0" insertRows="0" autoFilter="0"/>
  <mergeCells count="16">
    <mergeCell ref="R19:V19"/>
    <mergeCell ref="R20:V20"/>
    <mergeCell ref="C23:D23"/>
    <mergeCell ref="E23:F23"/>
    <mergeCell ref="R11:S11"/>
    <mergeCell ref="R12:S12"/>
    <mergeCell ref="R13:S13"/>
    <mergeCell ref="R14:S14"/>
    <mergeCell ref="R15:S15"/>
    <mergeCell ref="R16:S16"/>
    <mergeCell ref="R10:S10"/>
    <mergeCell ref="C2:T2"/>
    <mergeCell ref="G4:I4"/>
    <mergeCell ref="R7:S7"/>
    <mergeCell ref="R8:S8"/>
    <mergeCell ref="R9:S9"/>
  </mergeCells>
  <conditionalFormatting sqref="J5">
    <cfRule type="containsText" dxfId="34" priority="9" operator="containsText" text="нет">
      <formula>NOT(ISERROR(SEARCH("нет",J5)))</formula>
    </cfRule>
    <cfRule type="iconSet" priority="10">
      <iconSet iconSet="3Symbols">
        <cfvo type="percent" val="0"/>
        <cfvo type="percent" val="33"/>
        <cfvo type="percent" val="67"/>
      </iconSet>
    </cfRule>
  </conditionalFormatting>
  <conditionalFormatting sqref="D12:E12">
    <cfRule type="expression" dxfId="33" priority="8">
      <formula>($Q$9="не целая коробка!")</formula>
    </cfRule>
  </conditionalFormatting>
  <conditionalFormatting sqref="Q9:R9">
    <cfRule type="expression" dxfId="32" priority="11">
      <formula>($Q$9="не целая коробка!")</formula>
    </cfRule>
  </conditionalFormatting>
  <conditionalFormatting sqref="R19">
    <cfRule type="expression" dxfId="31" priority="12">
      <formula>($Q$9="не целая коробка!")</formula>
    </cfRule>
  </conditionalFormatting>
  <conditionalFormatting sqref="Q12 R14">
    <cfRule type="expression" dxfId="30" priority="13">
      <formula>($Q$12="не целая коробка!")</formula>
    </cfRule>
  </conditionalFormatting>
  <conditionalFormatting sqref="Q10">
    <cfRule type="expression" dxfId="29" priority="7">
      <formula>($Q$10="не целая коробка!")</formula>
    </cfRule>
  </conditionalFormatting>
  <conditionalFormatting sqref="T27:T610">
    <cfRule type="expression" dxfId="28" priority="6">
      <formula>AND(T27&gt;0,T27&lt;&gt;"")</formula>
    </cfRule>
  </conditionalFormatting>
  <conditionalFormatting sqref="U27:U610 U612:U771">
    <cfRule type="expression" dxfId="27" priority="5">
      <formula>(U27="ошибка - неверное количество в заказе")</formula>
    </cfRule>
  </conditionalFormatting>
  <conditionalFormatting sqref="R10">
    <cfRule type="expression" dxfId="26" priority="4">
      <formula>($Q$10="не целая коробка!")</formula>
    </cfRule>
  </conditionalFormatting>
  <conditionalFormatting sqref="D18:E20">
    <cfRule type="expression" dxfId="25" priority="14">
      <formula>($Q$10="не целая коробка!")</formula>
    </cfRule>
  </conditionalFormatting>
  <conditionalFormatting sqref="R20">
    <cfRule type="expression" dxfId="24" priority="15">
      <formula>($Q$10="не целая коробка!")</formula>
    </cfRule>
  </conditionalFormatting>
  <conditionalFormatting sqref="K9">
    <cfRule type="expression" dxfId="23" priority="3">
      <formula>($Q$9="не целая коробка!")</formula>
    </cfRule>
  </conditionalFormatting>
  <conditionalFormatting sqref="K10">
    <cfRule type="expression" dxfId="22" priority="2">
      <formula>($Q$10="не целая коробка!")</formula>
    </cfRule>
  </conditionalFormatting>
  <conditionalFormatting sqref="T449:T565">
    <cfRule type="expression" dxfId="21" priority="1">
      <formula>AND(T449&gt;0,T449&lt;&gt;"")</formula>
    </cfRule>
  </conditionalFormatting>
  <dataValidations count="2">
    <dataValidation type="list" allowBlank="1" showInputMessage="1" showErrorMessage="1" sqref="J5">
      <formula1>"да,нет"</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Q27:Q610 Q612 Q617 Q622 Q627 Q632 Q637 Q642 Q647 Q652 Q657 Q662 Q667 Q672 Q677 Q682 Q687 Q692 Q697 Q702 Q707 Q712 Q717 Q722 Q727 Q732 Q737 Q742 Q747 Q752 Q757 Q762 Q767">
      <formula1>$J$5&lt;&gt;"нет"</formula1>
    </dataValidation>
  </dataValidations>
  <hyperlinks>
    <hyperlink ref="G4" location="'Условия работы'!A1" display="&gt;&gt;&gt; Условия работы &lt;&lt;&lt;"/>
    <hyperlink ref="G4:H4" location="'Условия работы'!A1" display="&gt;&gt;&gt; Условия работы &lt;&lt;&lt;"/>
    <hyperlink ref="C23:D23" location="'2021'!A28" display="Малая упаковка"/>
    <hyperlink ref="E23:F23" location="'2021'!A613" display="Шоубоксы"/>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117"/>
  <sheetViews>
    <sheetView showGridLines="0" zoomScaleNormal="100" workbookViewId="0"/>
  </sheetViews>
  <sheetFormatPr defaultColWidth="9.109375" defaultRowHeight="14.4" x14ac:dyDescent="0.3"/>
  <cols>
    <col min="1" max="1" width="3.44140625" style="160" customWidth="1"/>
    <col min="2" max="2" width="5.88671875" style="164" customWidth="1"/>
    <col min="3" max="14" width="9.109375" style="160"/>
    <col min="15" max="15" width="15.33203125" style="160" customWidth="1"/>
    <col min="16" max="16" width="10" style="160" customWidth="1"/>
    <col min="17" max="16384" width="9.109375" style="160"/>
  </cols>
  <sheetData>
    <row r="1" spans="2:16" s="116" customFormat="1" ht="15" thickTop="1" x14ac:dyDescent="0.3">
      <c r="B1" s="113"/>
      <c r="C1" s="114"/>
      <c r="D1" s="114"/>
      <c r="E1" s="114"/>
      <c r="F1" s="114"/>
      <c r="G1" s="114"/>
      <c r="H1" s="114"/>
      <c r="I1" s="114"/>
      <c r="J1" s="114"/>
      <c r="K1" s="114"/>
      <c r="L1" s="114"/>
      <c r="M1" s="114"/>
      <c r="N1" s="114"/>
      <c r="O1" s="114"/>
      <c r="P1" s="115"/>
    </row>
    <row r="2" spans="2:16" s="116" customFormat="1" x14ac:dyDescent="0.3">
      <c r="B2" s="117"/>
      <c r="P2" s="118"/>
    </row>
    <row r="3" spans="2:16" s="116" customFormat="1" x14ac:dyDescent="0.3">
      <c r="B3" s="117"/>
      <c r="P3" s="118"/>
    </row>
    <row r="4" spans="2:16" s="116" customFormat="1" x14ac:dyDescent="0.3">
      <c r="B4" s="117"/>
      <c r="P4" s="118"/>
    </row>
    <row r="5" spans="2:16" s="116" customFormat="1" x14ac:dyDescent="0.3">
      <c r="B5" s="117"/>
      <c r="P5" s="118"/>
    </row>
    <row r="6" spans="2:16" s="121" customFormat="1" ht="16.5" customHeight="1" x14ac:dyDescent="0.25">
      <c r="B6" s="119"/>
      <c r="C6" s="120"/>
      <c r="P6" s="122"/>
    </row>
    <row r="7" spans="2:16" s="123" customFormat="1" ht="12" customHeight="1" x14ac:dyDescent="0.25">
      <c r="B7" s="119"/>
      <c r="C7" s="120"/>
      <c r="P7" s="124"/>
    </row>
    <row r="8" spans="2:16" s="116" customFormat="1" ht="12" customHeight="1" x14ac:dyDescent="0.3">
      <c r="B8" s="117"/>
      <c r="C8" s="120"/>
      <c r="P8" s="118"/>
    </row>
    <row r="9" spans="2:16" s="116" customFormat="1" ht="12" customHeight="1" x14ac:dyDescent="0.4">
      <c r="B9" s="125"/>
      <c r="C9" s="120"/>
      <c r="P9" s="118"/>
    </row>
    <row r="10" spans="2:16" s="116" customFormat="1" ht="12" customHeight="1" x14ac:dyDescent="0.4">
      <c r="B10" s="125"/>
      <c r="C10" s="120"/>
      <c r="P10" s="118"/>
    </row>
    <row r="11" spans="2:16" s="116" customFormat="1" ht="16.5" customHeight="1" x14ac:dyDescent="0.3">
      <c r="B11" s="117"/>
      <c r="P11" s="118"/>
    </row>
    <row r="12" spans="2:16" s="116" customFormat="1" ht="20.25" customHeight="1" x14ac:dyDescent="0.3">
      <c r="B12" s="117"/>
      <c r="P12" s="118"/>
    </row>
    <row r="13" spans="2:16" s="128" customFormat="1" ht="17.25" customHeight="1" x14ac:dyDescent="0.25">
      <c r="B13" s="126" t="s">
        <v>2383</v>
      </c>
      <c r="C13" s="127" t="s">
        <v>2384</v>
      </c>
      <c r="D13" s="127"/>
      <c r="E13" s="127"/>
      <c r="F13" s="127"/>
      <c r="G13" s="127"/>
      <c r="H13" s="127"/>
      <c r="I13" s="127"/>
      <c r="J13" s="127"/>
      <c r="K13" s="127"/>
      <c r="L13" s="127"/>
      <c r="M13" s="127"/>
      <c r="N13" s="127"/>
      <c r="P13" s="129"/>
    </row>
    <row r="14" spans="2:16" s="134" customFormat="1" ht="15.6" x14ac:dyDescent="0.3">
      <c r="B14" s="130" t="s">
        <v>2385</v>
      </c>
      <c r="C14" s="131"/>
      <c r="D14" s="132"/>
      <c r="E14" s="132"/>
      <c r="F14" s="132"/>
      <c r="G14" s="132"/>
      <c r="H14" s="133" t="s">
        <v>2386</v>
      </c>
      <c r="I14" s="131"/>
      <c r="J14" s="132"/>
      <c r="K14" s="132"/>
      <c r="L14" s="132"/>
      <c r="M14" s="132"/>
      <c r="N14" s="132"/>
      <c r="P14" s="135"/>
    </row>
    <row r="15" spans="2:16" s="141" customFormat="1" x14ac:dyDescent="0.3">
      <c r="B15" s="136"/>
      <c r="C15" s="137" t="s">
        <v>2387</v>
      </c>
      <c r="D15" s="138"/>
      <c r="E15" s="138"/>
      <c r="F15" s="138"/>
      <c r="G15" s="138"/>
      <c r="H15" s="139" t="s">
        <v>2388</v>
      </c>
      <c r="I15" s="140" t="s">
        <v>2389</v>
      </c>
      <c r="J15" s="138"/>
      <c r="K15" s="138"/>
      <c r="L15" s="138"/>
      <c r="M15" s="138"/>
      <c r="N15" s="138"/>
      <c r="P15" s="142"/>
    </row>
    <row r="16" spans="2:16" s="141" customFormat="1" x14ac:dyDescent="0.3">
      <c r="B16" s="136"/>
      <c r="C16" s="137" t="s">
        <v>2390</v>
      </c>
      <c r="D16" s="138"/>
      <c r="E16" s="138"/>
      <c r="F16" s="138"/>
      <c r="G16" s="138"/>
      <c r="H16" s="139" t="s">
        <v>2388</v>
      </c>
      <c r="I16" s="140" t="s">
        <v>2391</v>
      </c>
      <c r="J16" s="138"/>
      <c r="K16" s="138"/>
      <c r="L16" s="138"/>
      <c r="M16" s="138"/>
      <c r="N16" s="138"/>
      <c r="P16" s="142"/>
    </row>
    <row r="17" spans="2:22" s="141" customFormat="1" x14ac:dyDescent="0.3">
      <c r="B17" s="136"/>
      <c r="C17" s="137" t="s">
        <v>2392</v>
      </c>
      <c r="D17" s="138"/>
      <c r="E17" s="138"/>
      <c r="F17" s="138"/>
      <c r="G17" s="138"/>
      <c r="H17" s="139" t="s">
        <v>2388</v>
      </c>
      <c r="I17" s="140" t="s">
        <v>2393</v>
      </c>
      <c r="J17" s="138"/>
      <c r="K17" s="138"/>
      <c r="L17" s="138"/>
      <c r="M17" s="138"/>
      <c r="N17" s="138"/>
      <c r="P17" s="142"/>
    </row>
    <row r="18" spans="2:22" s="141" customFormat="1" x14ac:dyDescent="0.3">
      <c r="B18" s="136"/>
      <c r="C18" s="137" t="s">
        <v>2394</v>
      </c>
      <c r="D18" s="138"/>
      <c r="E18" s="138"/>
      <c r="F18" s="138"/>
      <c r="G18" s="138"/>
      <c r="H18" s="139" t="s">
        <v>2388</v>
      </c>
      <c r="I18" s="140" t="s">
        <v>2395</v>
      </c>
      <c r="J18" s="138"/>
      <c r="K18" s="138"/>
      <c r="L18" s="138"/>
      <c r="M18" s="138"/>
      <c r="N18" s="138"/>
      <c r="P18" s="142"/>
      <c r="V18" s="143"/>
    </row>
    <row r="19" spans="2:22" s="146" customFormat="1" x14ac:dyDescent="0.3">
      <c r="B19" s="144"/>
      <c r="C19" s="145"/>
      <c r="D19" s="145"/>
      <c r="E19" s="145"/>
      <c r="F19" s="145"/>
      <c r="G19" s="145"/>
      <c r="H19" s="145"/>
      <c r="I19" s="145"/>
      <c r="J19" s="145"/>
      <c r="K19" s="145"/>
      <c r="L19" s="145"/>
      <c r="M19" s="145"/>
      <c r="N19" s="145"/>
      <c r="P19" s="147"/>
      <c r="V19" s="148"/>
    </row>
    <row r="20" spans="2:22" s="116" customFormat="1" ht="15.6" x14ac:dyDescent="0.3">
      <c r="B20" s="126" t="s">
        <v>2383</v>
      </c>
      <c r="C20" s="127" t="s">
        <v>2396</v>
      </c>
      <c r="D20" s="145"/>
      <c r="E20" s="145"/>
      <c r="F20" s="145"/>
      <c r="G20" s="145"/>
      <c r="H20" s="145"/>
      <c r="I20" s="145"/>
      <c r="J20" s="145"/>
      <c r="K20" s="145"/>
      <c r="L20" s="145"/>
      <c r="M20" s="145"/>
      <c r="N20" s="145"/>
      <c r="P20" s="118"/>
      <c r="V20" s="148"/>
    </row>
    <row r="21" spans="2:22" s="141" customFormat="1" x14ac:dyDescent="0.3">
      <c r="B21" s="136"/>
      <c r="C21" s="137" t="s">
        <v>2397</v>
      </c>
      <c r="D21" s="138"/>
      <c r="E21" s="138"/>
      <c r="F21" s="138"/>
      <c r="G21" s="138"/>
      <c r="H21" s="139"/>
      <c r="I21" s="140"/>
      <c r="J21" s="138"/>
      <c r="K21" s="138"/>
      <c r="L21" s="138"/>
      <c r="M21" s="138"/>
      <c r="N21" s="138"/>
      <c r="P21" s="142"/>
    </row>
    <row r="22" spans="2:22" s="116" customFormat="1" x14ac:dyDescent="0.3">
      <c r="B22" s="144"/>
      <c r="C22" s="145"/>
      <c r="D22" s="145"/>
      <c r="E22" s="145"/>
      <c r="F22" s="145"/>
      <c r="G22" s="145"/>
      <c r="H22" s="145"/>
      <c r="I22" s="145"/>
      <c r="J22" s="145"/>
      <c r="K22" s="145"/>
      <c r="L22" s="145"/>
      <c r="M22" s="145"/>
      <c r="N22" s="145"/>
      <c r="P22" s="118"/>
    </row>
    <row r="23" spans="2:22" s="116" customFormat="1" x14ac:dyDescent="0.3">
      <c r="B23" s="149"/>
      <c r="P23" s="118"/>
    </row>
    <row r="24" spans="2:22" s="116" customFormat="1" x14ac:dyDescent="0.3">
      <c r="B24" s="149"/>
      <c r="P24" s="118"/>
    </row>
    <row r="25" spans="2:22" s="116" customFormat="1" x14ac:dyDescent="0.3">
      <c r="B25" s="149"/>
      <c r="P25" s="118"/>
    </row>
    <row r="26" spans="2:22" s="152" customFormat="1" ht="15.6" x14ac:dyDescent="0.3">
      <c r="B26" s="150" t="s">
        <v>2383</v>
      </c>
      <c r="C26" s="151" t="s">
        <v>2398</v>
      </c>
      <c r="P26" s="153"/>
    </row>
    <row r="27" spans="2:22" s="116" customFormat="1" x14ac:dyDescent="0.3">
      <c r="B27" s="149"/>
      <c r="C27" s="137" t="s">
        <v>2399</v>
      </c>
      <c r="P27" s="118"/>
    </row>
    <row r="28" spans="2:22" s="116" customFormat="1" x14ac:dyDescent="0.3">
      <c r="B28" s="149"/>
      <c r="C28" s="137" t="s">
        <v>2400</v>
      </c>
      <c r="P28" s="118"/>
    </row>
    <row r="29" spans="2:22" s="152" customFormat="1" ht="15.6" x14ac:dyDescent="0.3">
      <c r="B29" s="150" t="s">
        <v>2383</v>
      </c>
      <c r="C29" s="151" t="s">
        <v>2401</v>
      </c>
      <c r="P29" s="153"/>
    </row>
    <row r="30" spans="2:22" s="156" customFormat="1" ht="45" customHeight="1" x14ac:dyDescent="0.3">
      <c r="B30" s="154" t="s">
        <v>2383</v>
      </c>
      <c r="C30" s="181" t="s">
        <v>2402</v>
      </c>
      <c r="D30" s="181"/>
      <c r="E30" s="181"/>
      <c r="F30" s="181"/>
      <c r="G30" s="181"/>
      <c r="H30" s="181"/>
      <c r="I30" s="181"/>
      <c r="J30" s="181"/>
      <c r="K30" s="181"/>
      <c r="L30" s="181"/>
      <c r="M30" s="181"/>
      <c r="N30" s="181"/>
      <c r="O30" s="181"/>
      <c r="P30" s="155"/>
    </row>
    <row r="31" spans="2:22" s="116" customFormat="1" x14ac:dyDescent="0.3">
      <c r="B31" s="149"/>
      <c r="C31" s="182" t="s">
        <v>2403</v>
      </c>
      <c r="D31" s="182"/>
      <c r="E31" s="182"/>
      <c r="F31" s="182"/>
      <c r="G31" s="182"/>
      <c r="H31" s="182"/>
      <c r="I31" s="182"/>
      <c r="J31" s="182"/>
      <c r="K31" s="182"/>
      <c r="L31" s="182"/>
      <c r="M31" s="182"/>
      <c r="N31" s="182"/>
      <c r="O31" s="182"/>
      <c r="P31" s="118"/>
    </row>
    <row r="32" spans="2:22" s="116" customFormat="1" ht="29.25" customHeight="1" x14ac:dyDescent="0.3">
      <c r="B32" s="149"/>
      <c r="C32" s="183" t="s">
        <v>2404</v>
      </c>
      <c r="D32" s="184"/>
      <c r="E32" s="184"/>
      <c r="F32" s="184"/>
      <c r="G32" s="184"/>
      <c r="H32" s="184"/>
      <c r="I32" s="184"/>
      <c r="J32" s="184"/>
      <c r="K32" s="184"/>
      <c r="L32" s="184"/>
      <c r="M32" s="184"/>
      <c r="N32" s="184"/>
      <c r="O32" s="184"/>
      <c r="P32" s="118"/>
    </row>
    <row r="33" spans="2:16" s="116" customFormat="1" ht="30" customHeight="1" x14ac:dyDescent="0.3">
      <c r="B33" s="149"/>
      <c r="C33" s="183" t="s">
        <v>2405</v>
      </c>
      <c r="D33" s="183"/>
      <c r="E33" s="183"/>
      <c r="F33" s="183"/>
      <c r="G33" s="183"/>
      <c r="H33" s="183"/>
      <c r="I33" s="183"/>
      <c r="J33" s="183"/>
      <c r="K33" s="183"/>
      <c r="L33" s="183"/>
      <c r="M33" s="183"/>
      <c r="N33" s="183"/>
      <c r="O33" s="183"/>
      <c r="P33" s="118"/>
    </row>
    <row r="34" spans="2:16" s="116" customFormat="1" ht="29.25" customHeight="1" x14ac:dyDescent="0.3">
      <c r="B34" s="149"/>
      <c r="C34" s="182" t="s">
        <v>2406</v>
      </c>
      <c r="D34" s="182"/>
      <c r="E34" s="182"/>
      <c r="F34" s="182"/>
      <c r="G34" s="182"/>
      <c r="H34" s="182"/>
      <c r="I34" s="182"/>
      <c r="J34" s="182"/>
      <c r="K34" s="182"/>
      <c r="L34" s="182"/>
      <c r="M34" s="182"/>
      <c r="N34" s="182"/>
      <c r="O34" s="182"/>
      <c r="P34" s="118"/>
    </row>
    <row r="35" spans="2:16" s="152" customFormat="1" ht="30.75" customHeight="1" x14ac:dyDescent="0.3">
      <c r="B35" s="154" t="s">
        <v>2383</v>
      </c>
      <c r="C35" s="181" t="s">
        <v>2407</v>
      </c>
      <c r="D35" s="181"/>
      <c r="E35" s="181"/>
      <c r="F35" s="181"/>
      <c r="G35" s="181"/>
      <c r="H35" s="181"/>
      <c r="I35" s="181"/>
      <c r="J35" s="181"/>
      <c r="K35" s="181"/>
      <c r="L35" s="181"/>
      <c r="M35" s="181"/>
      <c r="N35" s="181"/>
      <c r="O35" s="181"/>
      <c r="P35" s="153"/>
    </row>
    <row r="36" spans="2:16" s="116" customFormat="1" ht="29.25" customHeight="1" x14ac:dyDescent="0.3">
      <c r="B36" s="149"/>
      <c r="C36" s="182" t="s">
        <v>2408</v>
      </c>
      <c r="D36" s="182"/>
      <c r="E36" s="182"/>
      <c r="F36" s="182"/>
      <c r="G36" s="182"/>
      <c r="H36" s="182"/>
      <c r="I36" s="182"/>
      <c r="J36" s="182"/>
      <c r="K36" s="182"/>
      <c r="L36" s="182"/>
      <c r="M36" s="182"/>
      <c r="N36" s="182"/>
      <c r="O36" s="182"/>
      <c r="P36" s="118"/>
    </row>
    <row r="37" spans="2:16" s="116" customFormat="1" ht="29.25" customHeight="1" x14ac:dyDescent="0.3">
      <c r="B37" s="149"/>
      <c r="C37" s="182" t="s">
        <v>2409</v>
      </c>
      <c r="D37" s="182"/>
      <c r="E37" s="182"/>
      <c r="F37" s="182"/>
      <c r="G37" s="182"/>
      <c r="H37" s="182"/>
      <c r="I37" s="182"/>
      <c r="J37" s="182"/>
      <c r="K37" s="182"/>
      <c r="L37" s="182"/>
      <c r="M37" s="182"/>
      <c r="N37" s="182"/>
      <c r="O37" s="182"/>
      <c r="P37" s="118"/>
    </row>
    <row r="38" spans="2:16" s="152" customFormat="1" ht="30.75" customHeight="1" x14ac:dyDescent="0.3">
      <c r="B38" s="154" t="s">
        <v>2383</v>
      </c>
      <c r="C38" s="181" t="s">
        <v>2410</v>
      </c>
      <c r="D38" s="181"/>
      <c r="E38" s="181"/>
      <c r="F38" s="181"/>
      <c r="G38" s="181"/>
      <c r="H38" s="181"/>
      <c r="I38" s="181"/>
      <c r="J38" s="181"/>
      <c r="K38" s="181"/>
      <c r="L38" s="181"/>
      <c r="M38" s="181"/>
      <c r="N38" s="181"/>
      <c r="O38" s="181"/>
      <c r="P38" s="153"/>
    </row>
    <row r="39" spans="2:16" s="116" customFormat="1" x14ac:dyDescent="0.3">
      <c r="B39" s="149"/>
      <c r="C39" s="157"/>
      <c r="D39" s="157"/>
      <c r="E39" s="157"/>
      <c r="F39" s="157"/>
      <c r="G39" s="157"/>
      <c r="H39" s="157"/>
      <c r="I39" s="157"/>
      <c r="J39" s="157"/>
      <c r="K39" s="157"/>
      <c r="L39" s="157"/>
      <c r="M39" s="157"/>
      <c r="N39" s="157"/>
      <c r="O39" s="157"/>
      <c r="P39" s="118"/>
    </row>
    <row r="40" spans="2:16" s="116" customFormat="1" x14ac:dyDescent="0.3">
      <c r="B40" s="149"/>
      <c r="C40" s="157"/>
      <c r="D40" s="157"/>
      <c r="E40" s="157"/>
      <c r="F40" s="157"/>
      <c r="G40" s="157"/>
      <c r="H40" s="157"/>
      <c r="I40" s="157"/>
      <c r="J40" s="157"/>
      <c r="K40" s="157"/>
      <c r="L40" s="157"/>
      <c r="M40" s="157"/>
      <c r="N40" s="157"/>
      <c r="O40" s="157"/>
      <c r="P40" s="118"/>
    </row>
    <row r="41" spans="2:16" s="116" customFormat="1" x14ac:dyDescent="0.3">
      <c r="B41" s="149"/>
      <c r="C41" s="157"/>
      <c r="D41" s="157"/>
      <c r="E41" s="157"/>
      <c r="F41" s="157"/>
      <c r="G41" s="157"/>
      <c r="H41" s="157"/>
      <c r="I41" s="157"/>
      <c r="J41" s="157"/>
      <c r="K41" s="157"/>
      <c r="L41" s="157"/>
      <c r="M41" s="157"/>
      <c r="N41" s="157"/>
      <c r="O41" s="157"/>
      <c r="P41" s="118"/>
    </row>
    <row r="42" spans="2:16" s="116" customFormat="1" ht="28.5" customHeight="1" x14ac:dyDescent="0.3">
      <c r="B42" s="154" t="s">
        <v>2383</v>
      </c>
      <c r="C42" s="181" t="s">
        <v>2411</v>
      </c>
      <c r="D42" s="181"/>
      <c r="E42" s="181"/>
      <c r="F42" s="181"/>
      <c r="G42" s="181"/>
      <c r="H42" s="181"/>
      <c r="I42" s="181"/>
      <c r="J42" s="181"/>
      <c r="K42" s="181"/>
      <c r="L42" s="181"/>
      <c r="M42" s="181"/>
      <c r="N42" s="181"/>
      <c r="O42" s="181"/>
      <c r="P42" s="118"/>
    </row>
    <row r="43" spans="2:16" s="156" customFormat="1" ht="30" customHeight="1" x14ac:dyDescent="0.3">
      <c r="B43" s="154" t="s">
        <v>2383</v>
      </c>
      <c r="C43" s="181" t="s">
        <v>2412</v>
      </c>
      <c r="D43" s="181"/>
      <c r="E43" s="181"/>
      <c r="F43" s="181"/>
      <c r="G43" s="181"/>
      <c r="H43" s="181"/>
      <c r="I43" s="181"/>
      <c r="J43" s="181"/>
      <c r="K43" s="181"/>
      <c r="L43" s="181"/>
      <c r="M43" s="181"/>
      <c r="N43" s="181"/>
      <c r="O43" s="181"/>
      <c r="P43" s="155"/>
    </row>
    <row r="44" spans="2:16" s="116" customFormat="1" ht="30" customHeight="1" x14ac:dyDescent="0.3">
      <c r="B44" s="149"/>
      <c r="C44" s="182" t="s">
        <v>2413</v>
      </c>
      <c r="D44" s="182"/>
      <c r="E44" s="182"/>
      <c r="F44" s="182"/>
      <c r="G44" s="182"/>
      <c r="H44" s="182"/>
      <c r="I44" s="182"/>
      <c r="J44" s="182"/>
      <c r="K44" s="182"/>
      <c r="L44" s="182"/>
      <c r="M44" s="182"/>
      <c r="N44" s="182"/>
      <c r="O44" s="182"/>
      <c r="P44" s="118"/>
    </row>
    <row r="45" spans="2:16" s="116" customFormat="1" ht="29.25" customHeight="1" x14ac:dyDescent="0.3">
      <c r="B45" s="149"/>
      <c r="C45" s="182" t="s">
        <v>2414</v>
      </c>
      <c r="D45" s="182"/>
      <c r="E45" s="182"/>
      <c r="F45" s="182"/>
      <c r="G45" s="182"/>
      <c r="H45" s="182"/>
      <c r="I45" s="182"/>
      <c r="J45" s="182"/>
      <c r="K45" s="182"/>
      <c r="L45" s="182"/>
      <c r="M45" s="182"/>
      <c r="N45" s="182"/>
      <c r="O45" s="182"/>
      <c r="P45" s="118"/>
    </row>
    <row r="46" spans="2:16" s="156" customFormat="1" ht="15" x14ac:dyDescent="0.3">
      <c r="B46" s="154" t="s">
        <v>2383</v>
      </c>
      <c r="C46" s="181" t="s">
        <v>2415</v>
      </c>
      <c r="D46" s="181"/>
      <c r="E46" s="181"/>
      <c r="F46" s="181"/>
      <c r="G46" s="181"/>
      <c r="H46" s="181"/>
      <c r="I46" s="181"/>
      <c r="J46" s="181"/>
      <c r="K46" s="181"/>
      <c r="L46" s="181"/>
      <c r="M46" s="181"/>
      <c r="N46" s="181"/>
      <c r="O46" s="181"/>
      <c r="P46" s="155"/>
    </row>
    <row r="47" spans="2:16" s="116" customFormat="1" ht="44.25" customHeight="1" x14ac:dyDescent="0.3">
      <c r="B47" s="149"/>
      <c r="C47" s="182" t="s">
        <v>2416</v>
      </c>
      <c r="D47" s="182"/>
      <c r="E47" s="182"/>
      <c r="F47" s="182"/>
      <c r="G47" s="182"/>
      <c r="H47" s="182"/>
      <c r="I47" s="182"/>
      <c r="J47" s="182"/>
      <c r="K47" s="182"/>
      <c r="L47" s="182"/>
      <c r="M47" s="182"/>
      <c r="N47" s="182"/>
      <c r="O47" s="182"/>
      <c r="P47" s="118"/>
    </row>
    <row r="48" spans="2:16" s="156" customFormat="1" ht="15" x14ac:dyDescent="0.3">
      <c r="B48" s="154" t="s">
        <v>2383</v>
      </c>
      <c r="C48" s="181" t="s">
        <v>2417</v>
      </c>
      <c r="D48" s="181"/>
      <c r="E48" s="181"/>
      <c r="F48" s="181"/>
      <c r="G48" s="181"/>
      <c r="H48" s="181"/>
      <c r="I48" s="181"/>
      <c r="J48" s="181"/>
      <c r="K48" s="181"/>
      <c r="L48" s="181"/>
      <c r="M48" s="181"/>
      <c r="N48" s="181"/>
      <c r="O48" s="181"/>
      <c r="P48" s="155"/>
    </row>
    <row r="49" spans="2:16" s="116" customFormat="1" ht="29.25" customHeight="1" x14ac:dyDescent="0.3">
      <c r="B49" s="149"/>
      <c r="C49" s="182" t="s">
        <v>2418</v>
      </c>
      <c r="D49" s="182"/>
      <c r="E49" s="182"/>
      <c r="F49" s="182"/>
      <c r="G49" s="182"/>
      <c r="H49" s="182"/>
      <c r="I49" s="182"/>
      <c r="J49" s="182"/>
      <c r="K49" s="182"/>
      <c r="L49" s="182"/>
      <c r="M49" s="182"/>
      <c r="N49" s="182"/>
      <c r="O49" s="182"/>
      <c r="P49" s="118"/>
    </row>
    <row r="50" spans="2:16" s="156" customFormat="1" ht="48.75" customHeight="1" x14ac:dyDescent="0.3">
      <c r="B50" s="154" t="s">
        <v>2383</v>
      </c>
      <c r="C50" s="181" t="s">
        <v>2419</v>
      </c>
      <c r="D50" s="181"/>
      <c r="E50" s="181"/>
      <c r="F50" s="181"/>
      <c r="G50" s="181"/>
      <c r="H50" s="181"/>
      <c r="I50" s="181"/>
      <c r="J50" s="181"/>
      <c r="K50" s="181"/>
      <c r="L50" s="181"/>
      <c r="M50" s="181"/>
      <c r="N50" s="181"/>
      <c r="O50" s="181"/>
      <c r="P50" s="155"/>
    </row>
    <row r="51" spans="2:16" s="116" customFormat="1" ht="30.75" customHeight="1" x14ac:dyDescent="0.3">
      <c r="B51" s="149"/>
      <c r="C51" s="182" t="s">
        <v>2420</v>
      </c>
      <c r="D51" s="182"/>
      <c r="E51" s="182"/>
      <c r="F51" s="182"/>
      <c r="G51" s="182"/>
      <c r="H51" s="182"/>
      <c r="I51" s="182"/>
      <c r="J51" s="182"/>
      <c r="K51" s="182"/>
      <c r="L51" s="182"/>
      <c r="M51" s="182"/>
      <c r="N51" s="182"/>
      <c r="O51" s="182"/>
      <c r="P51" s="118"/>
    </row>
    <row r="52" spans="2:16" s="116" customFormat="1" ht="30.75" customHeight="1" x14ac:dyDescent="0.3">
      <c r="B52" s="149"/>
      <c r="C52" s="182" t="s">
        <v>2421</v>
      </c>
      <c r="D52" s="182"/>
      <c r="E52" s="182"/>
      <c r="F52" s="182"/>
      <c r="G52" s="182"/>
      <c r="H52" s="182"/>
      <c r="I52" s="182"/>
      <c r="J52" s="182"/>
      <c r="K52" s="182"/>
      <c r="L52" s="182"/>
      <c r="M52" s="182"/>
      <c r="N52" s="182"/>
      <c r="O52" s="182"/>
      <c r="P52" s="118"/>
    </row>
    <row r="53" spans="2:16" s="116" customFormat="1" ht="30.75" customHeight="1" x14ac:dyDescent="0.3">
      <c r="B53" s="149"/>
      <c r="C53" s="182" t="s">
        <v>2422</v>
      </c>
      <c r="D53" s="182"/>
      <c r="E53" s="182"/>
      <c r="F53" s="182"/>
      <c r="G53" s="182"/>
      <c r="H53" s="182"/>
      <c r="I53" s="182"/>
      <c r="J53" s="182"/>
      <c r="K53" s="182"/>
      <c r="L53" s="182"/>
      <c r="M53" s="182"/>
      <c r="N53" s="182"/>
      <c r="O53" s="182"/>
      <c r="P53" s="118"/>
    </row>
    <row r="54" spans="2:16" s="116" customFormat="1" ht="42" customHeight="1" x14ac:dyDescent="0.3">
      <c r="B54" s="154" t="s">
        <v>2383</v>
      </c>
      <c r="C54" s="181" t="s">
        <v>2423</v>
      </c>
      <c r="D54" s="181"/>
      <c r="E54" s="181"/>
      <c r="F54" s="181"/>
      <c r="G54" s="181"/>
      <c r="H54" s="181"/>
      <c r="I54" s="181"/>
      <c r="J54" s="181"/>
      <c r="K54" s="181"/>
      <c r="L54" s="181"/>
      <c r="M54" s="181"/>
      <c r="N54" s="181"/>
      <c r="O54" s="181"/>
      <c r="P54" s="118"/>
    </row>
    <row r="55" spans="2:16" s="116" customFormat="1" x14ac:dyDescent="0.3">
      <c r="B55" s="149"/>
      <c r="C55" s="182"/>
      <c r="D55" s="182"/>
      <c r="E55" s="182"/>
      <c r="F55" s="182"/>
      <c r="G55" s="182"/>
      <c r="H55" s="182"/>
      <c r="I55" s="182"/>
      <c r="J55" s="182"/>
      <c r="K55" s="182"/>
      <c r="L55" s="182"/>
      <c r="M55" s="182"/>
      <c r="N55" s="182"/>
      <c r="O55" s="182"/>
      <c r="P55" s="118"/>
    </row>
    <row r="56" spans="2:16" s="116" customFormat="1" x14ac:dyDescent="0.3">
      <c r="B56" s="149"/>
      <c r="C56" s="157"/>
      <c r="D56" s="157"/>
      <c r="E56" s="157"/>
      <c r="F56" s="157"/>
      <c r="G56" s="157"/>
      <c r="H56" s="157"/>
      <c r="I56" s="157"/>
      <c r="J56" s="157"/>
      <c r="K56" s="157"/>
      <c r="L56" s="157"/>
      <c r="M56" s="157"/>
      <c r="N56" s="157"/>
      <c r="O56" s="157"/>
      <c r="P56" s="118"/>
    </row>
    <row r="57" spans="2:16" s="116" customFormat="1" x14ac:dyDescent="0.3">
      <c r="B57" s="149"/>
      <c r="C57" s="157"/>
      <c r="D57" s="157"/>
      <c r="E57" s="157"/>
      <c r="F57" s="157"/>
      <c r="G57" s="157"/>
      <c r="H57" s="157"/>
      <c r="I57" s="157"/>
      <c r="J57" s="157"/>
      <c r="K57" s="157"/>
      <c r="L57" s="157"/>
      <c r="M57" s="157"/>
      <c r="N57" s="157"/>
      <c r="O57" s="157"/>
      <c r="P57" s="118"/>
    </row>
    <row r="58" spans="2:16" s="116" customFormat="1" x14ac:dyDescent="0.3">
      <c r="B58" s="149"/>
      <c r="C58" s="157"/>
      <c r="D58" s="157"/>
      <c r="E58" s="157"/>
      <c r="F58" s="157"/>
      <c r="G58" s="157"/>
      <c r="H58" s="157"/>
      <c r="I58" s="157"/>
      <c r="J58" s="157"/>
      <c r="K58" s="157"/>
      <c r="L58" s="157"/>
      <c r="M58" s="157"/>
      <c r="N58" s="157"/>
      <c r="O58" s="157"/>
      <c r="P58" s="118"/>
    </row>
    <row r="59" spans="2:16" s="116" customFormat="1" ht="21.75" customHeight="1" x14ac:dyDescent="0.3">
      <c r="B59" s="154" t="s">
        <v>2383</v>
      </c>
      <c r="C59" s="181" t="s">
        <v>2452</v>
      </c>
      <c r="D59" s="181"/>
      <c r="E59" s="181"/>
      <c r="F59" s="181"/>
      <c r="G59" s="181"/>
      <c r="H59" s="181"/>
      <c r="I59" s="181"/>
      <c r="J59" s="181"/>
      <c r="K59" s="181"/>
      <c r="L59" s="181"/>
      <c r="M59" s="181"/>
      <c r="N59" s="181"/>
      <c r="O59" s="181"/>
      <c r="P59" s="118"/>
    </row>
    <row r="60" spans="2:16" s="116" customFormat="1" ht="40.5" customHeight="1" x14ac:dyDescent="0.3">
      <c r="B60" s="149"/>
      <c r="C60" s="182" t="s">
        <v>2424</v>
      </c>
      <c r="D60" s="182"/>
      <c r="E60" s="182"/>
      <c r="F60" s="182"/>
      <c r="G60" s="182"/>
      <c r="H60" s="182"/>
      <c r="I60" s="182"/>
      <c r="J60" s="182"/>
      <c r="K60" s="182"/>
      <c r="L60" s="182"/>
      <c r="M60" s="182"/>
      <c r="N60" s="182"/>
      <c r="O60" s="182"/>
      <c r="P60" s="118"/>
    </row>
    <row r="61" spans="2:16" s="116" customFormat="1" ht="17.25" customHeight="1" x14ac:dyDescent="0.3">
      <c r="B61" s="149"/>
      <c r="C61" s="182" t="s">
        <v>2425</v>
      </c>
      <c r="D61" s="182"/>
      <c r="E61" s="182"/>
      <c r="F61" s="182"/>
      <c r="G61" s="182"/>
      <c r="H61" s="182"/>
      <c r="I61" s="182"/>
      <c r="J61" s="182"/>
      <c r="K61" s="182"/>
      <c r="L61" s="182"/>
      <c r="M61" s="182"/>
      <c r="N61" s="182"/>
      <c r="O61" s="182"/>
      <c r="P61" s="118"/>
    </row>
    <row r="62" spans="2:16" s="116" customFormat="1" ht="60.75" customHeight="1" x14ac:dyDescent="0.3">
      <c r="B62" s="149"/>
      <c r="C62" s="182" t="s">
        <v>2426</v>
      </c>
      <c r="D62" s="182"/>
      <c r="E62" s="182"/>
      <c r="F62" s="182"/>
      <c r="G62" s="182"/>
      <c r="H62" s="182"/>
      <c r="I62" s="182"/>
      <c r="J62" s="182"/>
      <c r="K62" s="182"/>
      <c r="L62" s="182"/>
      <c r="M62" s="182"/>
      <c r="N62" s="182"/>
      <c r="O62" s="182"/>
      <c r="P62" s="118"/>
    </row>
    <row r="63" spans="2:16" s="116" customFormat="1" ht="47.25" customHeight="1" x14ac:dyDescent="0.3">
      <c r="B63" s="154" t="s">
        <v>2383</v>
      </c>
      <c r="C63" s="181" t="s">
        <v>2427</v>
      </c>
      <c r="D63" s="181"/>
      <c r="E63" s="181"/>
      <c r="F63" s="181"/>
      <c r="G63" s="181"/>
      <c r="H63" s="181"/>
      <c r="I63" s="181"/>
      <c r="J63" s="181"/>
      <c r="K63" s="181"/>
      <c r="L63" s="181"/>
      <c r="M63" s="181"/>
      <c r="N63" s="181"/>
      <c r="O63" s="181"/>
      <c r="P63" s="118"/>
    </row>
    <row r="64" spans="2:16" s="116" customFormat="1" ht="9.75" customHeight="1" x14ac:dyDescent="0.3">
      <c r="B64" s="154"/>
      <c r="C64" s="158"/>
      <c r="D64" s="158"/>
      <c r="E64" s="158"/>
      <c r="F64" s="158"/>
      <c r="G64" s="158"/>
      <c r="H64" s="158"/>
      <c r="I64" s="158"/>
      <c r="J64" s="158"/>
      <c r="K64" s="158"/>
      <c r="L64" s="158"/>
      <c r="M64" s="158"/>
      <c r="N64" s="158"/>
      <c r="O64" s="158"/>
      <c r="P64" s="118"/>
    </row>
    <row r="65" spans="2:16" s="116" customFormat="1" x14ac:dyDescent="0.3">
      <c r="B65" s="149"/>
      <c r="P65" s="118"/>
    </row>
    <row r="66" spans="2:16" s="116" customFormat="1" x14ac:dyDescent="0.3">
      <c r="B66" s="149"/>
      <c r="P66" s="118"/>
    </row>
    <row r="67" spans="2:16" s="116" customFormat="1" x14ac:dyDescent="0.3">
      <c r="B67" s="149"/>
      <c r="P67" s="118"/>
    </row>
    <row r="68" spans="2:16" s="116" customFormat="1" ht="17.25" customHeight="1" x14ac:dyDescent="0.3">
      <c r="B68" s="154" t="s">
        <v>2383</v>
      </c>
      <c r="C68" s="181" t="s">
        <v>2428</v>
      </c>
      <c r="D68" s="181"/>
      <c r="E68" s="181"/>
      <c r="F68" s="181"/>
      <c r="G68" s="181"/>
      <c r="H68" s="181"/>
      <c r="I68" s="181"/>
      <c r="J68" s="181"/>
      <c r="K68" s="181"/>
      <c r="L68" s="181"/>
      <c r="M68" s="181"/>
      <c r="N68" s="181"/>
      <c r="O68" s="181"/>
      <c r="P68" s="118"/>
    </row>
    <row r="69" spans="2:16" s="116" customFormat="1" x14ac:dyDescent="0.3">
      <c r="B69" s="149"/>
      <c r="C69" s="182" t="s">
        <v>2429</v>
      </c>
      <c r="D69" s="182"/>
      <c r="E69" s="182"/>
      <c r="F69" s="182"/>
      <c r="G69" s="182"/>
      <c r="H69" s="182"/>
      <c r="I69" s="182"/>
      <c r="J69" s="182"/>
      <c r="K69" s="182"/>
      <c r="L69" s="182"/>
      <c r="M69" s="182"/>
      <c r="N69" s="182"/>
      <c r="O69" s="182"/>
      <c r="P69" s="118"/>
    </row>
    <row r="70" spans="2:16" s="116" customFormat="1" x14ac:dyDescent="0.3">
      <c r="B70" s="149"/>
      <c r="C70" s="182" t="s">
        <v>2430</v>
      </c>
      <c r="D70" s="182"/>
      <c r="E70" s="182"/>
      <c r="F70" s="182"/>
      <c r="G70" s="182"/>
      <c r="H70" s="182"/>
      <c r="I70" s="182"/>
      <c r="J70" s="182"/>
      <c r="K70" s="182"/>
      <c r="L70" s="182"/>
      <c r="M70" s="182"/>
      <c r="N70" s="182"/>
      <c r="O70" s="182"/>
      <c r="P70" s="118"/>
    </row>
    <row r="71" spans="2:16" s="116" customFormat="1" x14ac:dyDescent="0.3">
      <c r="B71" s="149"/>
      <c r="C71" s="182" t="s">
        <v>2431</v>
      </c>
      <c r="D71" s="182"/>
      <c r="E71" s="182"/>
      <c r="F71" s="182"/>
      <c r="G71" s="182"/>
      <c r="H71" s="182"/>
      <c r="I71" s="182"/>
      <c r="J71" s="182"/>
      <c r="K71" s="182"/>
      <c r="L71" s="182"/>
      <c r="M71" s="182"/>
      <c r="N71" s="182"/>
      <c r="O71" s="182"/>
      <c r="P71" s="118"/>
    </row>
    <row r="72" spans="2:16" s="116" customFormat="1" ht="31.5" customHeight="1" x14ac:dyDescent="0.3">
      <c r="B72" s="154" t="s">
        <v>2383</v>
      </c>
      <c r="C72" s="181" t="s">
        <v>2432</v>
      </c>
      <c r="D72" s="181"/>
      <c r="E72" s="181"/>
      <c r="F72" s="181"/>
      <c r="G72" s="181"/>
      <c r="H72" s="181"/>
      <c r="I72" s="181"/>
      <c r="J72" s="181"/>
      <c r="K72" s="181"/>
      <c r="L72" s="181"/>
      <c r="M72" s="181"/>
      <c r="N72" s="181"/>
      <c r="O72" s="181"/>
      <c r="P72" s="118"/>
    </row>
    <row r="73" spans="2:16" s="116" customFormat="1" ht="31.5" customHeight="1" x14ac:dyDescent="0.3">
      <c r="B73" s="154"/>
      <c r="C73" s="182" t="s">
        <v>2433</v>
      </c>
      <c r="D73" s="182"/>
      <c r="E73" s="182"/>
      <c r="F73" s="182"/>
      <c r="G73" s="182"/>
      <c r="H73" s="182"/>
      <c r="I73" s="182"/>
      <c r="J73" s="182"/>
      <c r="K73" s="182"/>
      <c r="L73" s="182"/>
      <c r="M73" s="182"/>
      <c r="N73" s="182"/>
      <c r="O73" s="182"/>
      <c r="P73" s="118"/>
    </row>
    <row r="74" spans="2:16" s="116" customFormat="1" ht="24.75" customHeight="1" x14ac:dyDescent="0.3">
      <c r="B74" s="154"/>
      <c r="C74" s="182" t="s">
        <v>2434</v>
      </c>
      <c r="D74" s="182"/>
      <c r="E74" s="182"/>
      <c r="F74" s="182"/>
      <c r="G74" s="182"/>
      <c r="H74" s="182"/>
      <c r="I74" s="182"/>
      <c r="J74" s="182"/>
      <c r="K74" s="182"/>
      <c r="L74" s="182"/>
      <c r="M74" s="182"/>
      <c r="N74" s="182"/>
      <c r="O74" s="182"/>
      <c r="P74" s="118"/>
    </row>
    <row r="75" spans="2:16" s="116" customFormat="1" x14ac:dyDescent="0.3">
      <c r="B75" s="149"/>
      <c r="C75" s="182" t="s">
        <v>2435</v>
      </c>
      <c r="D75" s="182"/>
      <c r="E75" s="182"/>
      <c r="F75" s="182"/>
      <c r="G75" s="182"/>
      <c r="H75" s="182"/>
      <c r="I75" s="182"/>
      <c r="J75" s="182"/>
      <c r="K75" s="182"/>
      <c r="L75" s="182"/>
      <c r="M75" s="182"/>
      <c r="N75" s="182"/>
      <c r="O75" s="182"/>
      <c r="P75" s="118"/>
    </row>
    <row r="76" spans="2:16" s="116" customFormat="1" x14ac:dyDescent="0.3">
      <c r="B76" s="149"/>
      <c r="C76" s="157"/>
      <c r="D76" s="157"/>
      <c r="E76" s="157"/>
      <c r="F76" s="157"/>
      <c r="G76" s="157"/>
      <c r="H76" s="157"/>
      <c r="I76" s="157"/>
      <c r="J76" s="157"/>
      <c r="K76" s="157"/>
      <c r="L76" s="157"/>
      <c r="M76" s="157"/>
      <c r="N76" s="157"/>
      <c r="O76" s="157"/>
      <c r="P76" s="118"/>
    </row>
    <row r="77" spans="2:16" s="116" customFormat="1" x14ac:dyDescent="0.3">
      <c r="B77" s="149"/>
      <c r="C77" s="157"/>
      <c r="D77" s="157"/>
      <c r="E77" s="157"/>
      <c r="F77" s="157"/>
      <c r="G77" s="157"/>
      <c r="H77" s="157"/>
      <c r="I77" s="157"/>
      <c r="J77" s="157"/>
      <c r="K77" s="157"/>
      <c r="L77" s="157"/>
      <c r="M77" s="157"/>
      <c r="N77" s="157"/>
      <c r="O77" s="157"/>
      <c r="P77" s="118"/>
    </row>
    <row r="78" spans="2:16" s="116" customFormat="1" x14ac:dyDescent="0.3">
      <c r="B78" s="149"/>
      <c r="C78" s="157"/>
      <c r="D78" s="157"/>
      <c r="E78" s="157"/>
      <c r="F78" s="157"/>
      <c r="G78" s="157"/>
      <c r="H78" s="157"/>
      <c r="I78" s="157"/>
      <c r="J78" s="157"/>
      <c r="K78" s="157"/>
      <c r="L78" s="157"/>
      <c r="M78" s="157"/>
      <c r="N78" s="157"/>
      <c r="O78" s="157"/>
      <c r="P78" s="118"/>
    </row>
    <row r="79" spans="2:16" s="116" customFormat="1" x14ac:dyDescent="0.3">
      <c r="B79" s="149"/>
      <c r="C79" s="157"/>
      <c r="D79" s="157"/>
      <c r="E79" s="157"/>
      <c r="F79" s="157"/>
      <c r="G79" s="157"/>
      <c r="H79" s="157"/>
      <c r="I79" s="157"/>
      <c r="J79" s="157"/>
      <c r="K79" s="157"/>
      <c r="L79" s="157"/>
      <c r="M79" s="157"/>
      <c r="N79" s="157"/>
      <c r="O79" s="157"/>
      <c r="P79" s="118"/>
    </row>
    <row r="80" spans="2:16" s="116" customFormat="1" ht="45" customHeight="1" x14ac:dyDescent="0.3">
      <c r="B80" s="154" t="s">
        <v>2383</v>
      </c>
      <c r="C80" s="181" t="s">
        <v>2436</v>
      </c>
      <c r="D80" s="181"/>
      <c r="E80" s="181"/>
      <c r="F80" s="181"/>
      <c r="G80" s="181"/>
      <c r="H80" s="181"/>
      <c r="I80" s="181"/>
      <c r="J80" s="181"/>
      <c r="K80" s="181"/>
      <c r="L80" s="181"/>
      <c r="M80" s="181"/>
      <c r="N80" s="181"/>
      <c r="O80" s="181"/>
      <c r="P80" s="118"/>
    </row>
    <row r="81" spans="2:60" s="116" customFormat="1" ht="29.25" customHeight="1" x14ac:dyDescent="0.3">
      <c r="B81" s="154"/>
      <c r="C81" s="182" t="s">
        <v>2437</v>
      </c>
      <c r="D81" s="182"/>
      <c r="E81" s="182"/>
      <c r="F81" s="182"/>
      <c r="G81" s="182"/>
      <c r="H81" s="182"/>
      <c r="I81" s="182"/>
      <c r="J81" s="182"/>
      <c r="K81" s="182"/>
      <c r="L81" s="182"/>
      <c r="M81" s="182"/>
      <c r="N81" s="182"/>
      <c r="O81" s="182"/>
      <c r="P81" s="118"/>
    </row>
    <row r="82" spans="2:60" s="116" customFormat="1" ht="15" x14ac:dyDescent="0.3">
      <c r="B82" s="154" t="s">
        <v>2383</v>
      </c>
      <c r="C82" s="181" t="s">
        <v>2438</v>
      </c>
      <c r="D82" s="181"/>
      <c r="E82" s="181"/>
      <c r="F82" s="181"/>
      <c r="G82" s="181"/>
      <c r="H82" s="181"/>
      <c r="I82" s="181"/>
      <c r="J82" s="181"/>
      <c r="K82" s="181"/>
      <c r="L82" s="181"/>
      <c r="M82" s="181"/>
      <c r="N82" s="181"/>
      <c r="O82" s="181"/>
      <c r="P82" s="118"/>
    </row>
    <row r="83" spans="2:60" s="116" customFormat="1" ht="15" x14ac:dyDescent="0.3">
      <c r="B83" s="154"/>
      <c r="C83" s="182" t="s">
        <v>2439</v>
      </c>
      <c r="D83" s="182"/>
      <c r="E83" s="182"/>
      <c r="F83" s="182"/>
      <c r="G83" s="182"/>
      <c r="H83" s="182"/>
      <c r="I83" s="182"/>
      <c r="J83" s="182"/>
      <c r="K83" s="182"/>
      <c r="L83" s="182"/>
      <c r="M83" s="182"/>
      <c r="N83" s="182"/>
      <c r="O83" s="182"/>
      <c r="P83" s="118"/>
    </row>
    <row r="84" spans="2:60" s="116" customFormat="1" ht="59.25" customHeight="1" x14ac:dyDescent="0.3">
      <c r="B84" s="154"/>
      <c r="C84" s="182" t="s">
        <v>2440</v>
      </c>
      <c r="D84" s="182"/>
      <c r="E84" s="182"/>
      <c r="F84" s="182"/>
      <c r="G84" s="182"/>
      <c r="H84" s="182"/>
      <c r="I84" s="182"/>
      <c r="J84" s="182"/>
      <c r="K84" s="182"/>
      <c r="L84" s="182"/>
      <c r="M84" s="182"/>
      <c r="N84" s="182"/>
      <c r="O84" s="182"/>
      <c r="P84" s="118"/>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5"/>
      <c r="BF84" s="185"/>
      <c r="BG84" s="185"/>
      <c r="BH84" s="185"/>
    </row>
    <row r="85" spans="2:60" s="116" customFormat="1" x14ac:dyDescent="0.3">
      <c r="B85" s="149"/>
      <c r="C85" s="182" t="s">
        <v>2441</v>
      </c>
      <c r="D85" s="182"/>
      <c r="E85" s="182"/>
      <c r="F85" s="182"/>
      <c r="G85" s="182"/>
      <c r="H85" s="182"/>
      <c r="I85" s="182"/>
      <c r="J85" s="182"/>
      <c r="K85" s="182"/>
      <c r="L85" s="182"/>
      <c r="M85" s="182"/>
      <c r="N85" s="182"/>
      <c r="O85" s="182"/>
      <c r="P85" s="118"/>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c r="BF85" s="185"/>
      <c r="BG85" s="185"/>
      <c r="BH85" s="185"/>
    </row>
    <row r="86" spans="2:60" s="116" customFormat="1" x14ac:dyDescent="0.3">
      <c r="B86" s="149"/>
      <c r="C86" s="186" t="s">
        <v>2442</v>
      </c>
      <c r="D86" s="186"/>
      <c r="E86" s="186"/>
      <c r="F86" s="186"/>
      <c r="G86" s="186"/>
      <c r="H86" s="186"/>
      <c r="I86" s="186"/>
      <c r="J86" s="186"/>
      <c r="K86" s="186"/>
      <c r="L86" s="186"/>
      <c r="M86" s="186"/>
      <c r="N86" s="186"/>
      <c r="O86" s="186"/>
      <c r="P86" s="118"/>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c r="BF86" s="185"/>
      <c r="BG86" s="185"/>
      <c r="BH86" s="185"/>
    </row>
    <row r="87" spans="2:60" s="116" customFormat="1" x14ac:dyDescent="0.3">
      <c r="B87" s="149"/>
      <c r="C87" s="186" t="s">
        <v>2443</v>
      </c>
      <c r="D87" s="186"/>
      <c r="E87" s="186"/>
      <c r="F87" s="186"/>
      <c r="G87" s="186"/>
      <c r="H87" s="186"/>
      <c r="I87" s="186"/>
      <c r="J87" s="186"/>
      <c r="K87" s="186"/>
      <c r="L87" s="186"/>
      <c r="M87" s="186"/>
      <c r="N87" s="186"/>
      <c r="O87" s="186"/>
      <c r="P87" s="118"/>
      <c r="S87" s="185" t="s">
        <v>2444</v>
      </c>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5"/>
      <c r="BF87" s="185"/>
      <c r="BG87" s="185"/>
      <c r="BH87" s="185"/>
    </row>
    <row r="88" spans="2:60" s="116" customFormat="1" x14ac:dyDescent="0.3">
      <c r="B88" s="149"/>
      <c r="C88" s="183" t="s">
        <v>2445</v>
      </c>
      <c r="D88" s="184"/>
      <c r="E88" s="184"/>
      <c r="F88" s="184"/>
      <c r="G88" s="184"/>
      <c r="H88" s="184"/>
      <c r="I88" s="184"/>
      <c r="J88" s="184"/>
      <c r="K88" s="184"/>
      <c r="L88" s="184"/>
      <c r="M88" s="184"/>
      <c r="N88" s="184"/>
      <c r="O88" s="184"/>
      <c r="P88" s="118"/>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185"/>
      <c r="BE88" s="185"/>
      <c r="BF88" s="185"/>
      <c r="BG88" s="185"/>
      <c r="BH88" s="185"/>
    </row>
    <row r="89" spans="2:60" s="116" customFormat="1" ht="30.75" customHeight="1" x14ac:dyDescent="0.3">
      <c r="B89" s="149"/>
      <c r="C89" s="182" t="s">
        <v>2446</v>
      </c>
      <c r="D89" s="182"/>
      <c r="E89" s="182"/>
      <c r="F89" s="182"/>
      <c r="G89" s="182"/>
      <c r="H89" s="182"/>
      <c r="I89" s="182"/>
      <c r="J89" s="182"/>
      <c r="K89" s="182"/>
      <c r="L89" s="182"/>
      <c r="M89" s="182"/>
      <c r="N89" s="182"/>
      <c r="O89" s="182"/>
      <c r="P89" s="118"/>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row>
    <row r="90" spans="2:60" s="116" customFormat="1" x14ac:dyDescent="0.3">
      <c r="B90" s="149"/>
      <c r="C90" s="182" t="s">
        <v>2447</v>
      </c>
      <c r="D90" s="182"/>
      <c r="E90" s="182"/>
      <c r="F90" s="182"/>
      <c r="G90" s="182"/>
      <c r="H90" s="182"/>
      <c r="I90" s="182"/>
      <c r="J90" s="182"/>
      <c r="K90" s="182"/>
      <c r="L90" s="182"/>
      <c r="M90" s="182"/>
      <c r="N90" s="182"/>
      <c r="O90" s="182"/>
      <c r="P90" s="118"/>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c r="BF90" s="185"/>
      <c r="BG90" s="185"/>
      <c r="BH90" s="185"/>
    </row>
    <row r="91" spans="2:60" s="116" customFormat="1" ht="45" customHeight="1" x14ac:dyDescent="0.3">
      <c r="B91" s="154" t="s">
        <v>2383</v>
      </c>
      <c r="C91" s="181" t="s">
        <v>2448</v>
      </c>
      <c r="D91" s="181"/>
      <c r="E91" s="181"/>
      <c r="F91" s="181"/>
      <c r="G91" s="181"/>
      <c r="H91" s="181"/>
      <c r="I91" s="181"/>
      <c r="J91" s="181"/>
      <c r="K91" s="181"/>
      <c r="L91" s="181"/>
      <c r="M91" s="181"/>
      <c r="N91" s="181"/>
      <c r="O91" s="181"/>
      <c r="P91" s="118"/>
    </row>
    <row r="92" spans="2:60" s="116" customFormat="1" ht="30" customHeight="1" x14ac:dyDescent="0.3">
      <c r="B92" s="149"/>
      <c r="C92" s="182" t="s">
        <v>2449</v>
      </c>
      <c r="D92" s="182"/>
      <c r="E92" s="182"/>
      <c r="F92" s="182"/>
      <c r="G92" s="182"/>
      <c r="H92" s="182"/>
      <c r="I92" s="182"/>
      <c r="J92" s="182"/>
      <c r="K92" s="182"/>
      <c r="L92" s="182"/>
      <c r="M92" s="182"/>
      <c r="N92" s="182"/>
      <c r="O92" s="182"/>
      <c r="P92" s="118"/>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c r="BF92" s="185"/>
      <c r="BG92" s="185"/>
      <c r="BH92" s="185"/>
    </row>
    <row r="93" spans="2:60" s="116" customFormat="1" ht="45" customHeight="1" x14ac:dyDescent="0.3">
      <c r="B93" s="149"/>
      <c r="C93" s="182" t="s">
        <v>2450</v>
      </c>
      <c r="D93" s="182"/>
      <c r="E93" s="182"/>
      <c r="F93" s="182"/>
      <c r="G93" s="182"/>
      <c r="H93" s="182"/>
      <c r="I93" s="182"/>
      <c r="J93" s="182"/>
      <c r="K93" s="182"/>
      <c r="L93" s="182"/>
      <c r="M93" s="182"/>
      <c r="N93" s="182"/>
      <c r="O93" s="182"/>
      <c r="P93" s="118"/>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row>
    <row r="94" spans="2:60" s="116" customFormat="1" x14ac:dyDescent="0.3">
      <c r="B94" s="149"/>
      <c r="C94" s="157"/>
      <c r="D94" s="157"/>
      <c r="E94" s="157"/>
      <c r="F94" s="157"/>
      <c r="G94" s="157"/>
      <c r="H94" s="157"/>
      <c r="I94" s="157"/>
      <c r="J94" s="157"/>
      <c r="K94" s="157"/>
      <c r="L94" s="157"/>
      <c r="M94" s="157"/>
      <c r="N94" s="157"/>
      <c r="O94" s="157"/>
      <c r="P94" s="118"/>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row>
    <row r="95" spans="2:60" s="116" customFormat="1" x14ac:dyDescent="0.3">
      <c r="B95" s="149"/>
      <c r="C95" s="157"/>
      <c r="D95" s="157"/>
      <c r="E95" s="157"/>
      <c r="F95" s="157"/>
      <c r="G95" s="157"/>
      <c r="H95" s="157"/>
      <c r="I95" s="157"/>
      <c r="J95" s="157"/>
      <c r="K95" s="157"/>
      <c r="L95" s="157"/>
      <c r="M95" s="157"/>
      <c r="N95" s="157"/>
      <c r="O95" s="157"/>
      <c r="P95" s="118"/>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row>
    <row r="96" spans="2:60" s="116" customFormat="1" x14ac:dyDescent="0.3">
      <c r="B96" s="149"/>
      <c r="C96" s="157"/>
      <c r="D96" s="157"/>
      <c r="E96" s="157"/>
      <c r="F96" s="157"/>
      <c r="G96" s="157"/>
      <c r="H96" s="157"/>
      <c r="I96" s="157"/>
      <c r="J96" s="157"/>
      <c r="K96" s="157"/>
      <c r="L96" s="157"/>
      <c r="M96" s="157"/>
      <c r="N96" s="157"/>
      <c r="O96" s="157"/>
      <c r="P96" s="118"/>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row>
    <row r="97" spans="2:60" s="116" customFormat="1" x14ac:dyDescent="0.3">
      <c r="B97" s="149"/>
      <c r="C97" s="157"/>
      <c r="D97" s="157"/>
      <c r="E97" s="157"/>
      <c r="F97" s="157"/>
      <c r="G97" s="157"/>
      <c r="H97" s="157"/>
      <c r="I97" s="157"/>
      <c r="J97" s="157"/>
      <c r="K97" s="157"/>
      <c r="L97" s="157"/>
      <c r="M97" s="157"/>
      <c r="N97" s="157"/>
      <c r="O97" s="157"/>
      <c r="P97" s="118"/>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row>
    <row r="98" spans="2:60" s="116" customFormat="1" ht="15" x14ac:dyDescent="0.3">
      <c r="B98" s="154" t="s">
        <v>2383</v>
      </c>
      <c r="C98" s="181" t="s">
        <v>2451</v>
      </c>
      <c r="D98" s="181"/>
      <c r="E98" s="181"/>
      <c r="F98" s="181"/>
      <c r="G98" s="181"/>
      <c r="H98" s="181"/>
      <c r="I98" s="181"/>
      <c r="J98" s="181"/>
      <c r="K98" s="181"/>
      <c r="L98" s="181"/>
      <c r="M98" s="181"/>
      <c r="N98" s="181"/>
      <c r="O98" s="181"/>
      <c r="P98" s="118"/>
    </row>
    <row r="99" spans="2:60" s="116" customFormat="1" x14ac:dyDescent="0.3">
      <c r="B99" s="117"/>
      <c r="P99" s="118"/>
    </row>
    <row r="100" spans="2:60" s="116" customFormat="1" x14ac:dyDescent="0.3">
      <c r="B100" s="117"/>
      <c r="P100" s="118"/>
    </row>
    <row r="101" spans="2:60" x14ac:dyDescent="0.3">
      <c r="B101" s="117"/>
      <c r="C101" s="116"/>
      <c r="D101" s="116"/>
      <c r="E101" s="116"/>
      <c r="F101" s="116"/>
      <c r="G101" s="116"/>
      <c r="H101" s="116"/>
      <c r="I101" s="116"/>
      <c r="J101" s="116"/>
      <c r="K101" s="116"/>
      <c r="L101" s="116"/>
      <c r="M101" s="116"/>
      <c r="N101" s="116"/>
      <c r="O101" s="116"/>
      <c r="P101" s="118"/>
    </row>
    <row r="102" spans="2:60" x14ac:dyDescent="0.3">
      <c r="B102" s="117"/>
      <c r="C102" s="116"/>
      <c r="D102" s="116"/>
      <c r="E102" s="116"/>
      <c r="F102" s="116"/>
      <c r="G102" s="116"/>
      <c r="H102" s="116"/>
      <c r="I102" s="116"/>
      <c r="J102" s="116"/>
      <c r="K102" s="116"/>
      <c r="L102" s="116"/>
      <c r="M102" s="116"/>
      <c r="N102" s="116"/>
      <c r="O102" s="116"/>
      <c r="P102" s="118"/>
    </row>
    <row r="103" spans="2:60" x14ac:dyDescent="0.3">
      <c r="B103" s="117"/>
      <c r="C103" s="116"/>
      <c r="D103" s="116"/>
      <c r="E103" s="116"/>
      <c r="F103" s="116"/>
      <c r="G103" s="116"/>
      <c r="H103" s="116"/>
      <c r="I103" s="116"/>
      <c r="J103" s="116"/>
      <c r="K103" s="116"/>
      <c r="L103" s="116"/>
      <c r="M103" s="116"/>
      <c r="N103" s="116"/>
      <c r="O103" s="116"/>
      <c r="P103" s="118"/>
    </row>
    <row r="104" spans="2:60" x14ac:dyDescent="0.3">
      <c r="B104" s="117"/>
      <c r="C104" s="116"/>
      <c r="D104" s="116"/>
      <c r="E104" s="116"/>
      <c r="F104" s="116"/>
      <c r="G104" s="116"/>
      <c r="H104" s="116"/>
      <c r="I104" s="116"/>
      <c r="J104" s="116"/>
      <c r="K104" s="116"/>
      <c r="L104" s="116"/>
      <c r="M104" s="116"/>
      <c r="N104" s="116"/>
      <c r="O104" s="116"/>
      <c r="P104" s="118"/>
    </row>
    <row r="105" spans="2:60" x14ac:dyDescent="0.3">
      <c r="B105" s="117"/>
      <c r="C105" s="116"/>
      <c r="D105" s="116"/>
      <c r="E105" s="116"/>
      <c r="F105" s="116"/>
      <c r="G105" s="116"/>
      <c r="H105" s="116"/>
      <c r="I105" s="116"/>
      <c r="J105" s="116"/>
      <c r="K105" s="116"/>
      <c r="L105" s="116"/>
      <c r="M105" s="116"/>
      <c r="N105" s="116"/>
      <c r="O105" s="116"/>
      <c r="P105" s="118"/>
    </row>
    <row r="106" spans="2:60" x14ac:dyDescent="0.3">
      <c r="B106" s="117"/>
      <c r="C106" s="116"/>
      <c r="D106" s="116"/>
      <c r="E106" s="116"/>
      <c r="F106" s="116"/>
      <c r="G106" s="116"/>
      <c r="H106" s="116"/>
      <c r="I106" s="116"/>
      <c r="J106" s="116"/>
      <c r="K106" s="116"/>
      <c r="L106" s="116"/>
      <c r="M106" s="116"/>
      <c r="N106" s="116"/>
      <c r="O106" s="116"/>
      <c r="P106" s="118"/>
    </row>
    <row r="107" spans="2:60" x14ac:dyDescent="0.3">
      <c r="B107" s="117"/>
      <c r="C107" s="116"/>
      <c r="D107" s="116"/>
      <c r="E107" s="116"/>
      <c r="F107" s="116"/>
      <c r="G107" s="116"/>
      <c r="H107" s="116"/>
      <c r="I107" s="116"/>
      <c r="J107" s="116"/>
      <c r="K107" s="116"/>
      <c r="L107" s="116"/>
      <c r="M107" s="116"/>
      <c r="N107" s="116"/>
      <c r="O107" s="116"/>
      <c r="P107" s="118"/>
    </row>
    <row r="108" spans="2:60" x14ac:dyDescent="0.3">
      <c r="B108" s="117"/>
      <c r="C108" s="116"/>
      <c r="D108" s="116"/>
      <c r="E108" s="116"/>
      <c r="F108" s="116"/>
      <c r="G108" s="116"/>
      <c r="H108" s="116"/>
      <c r="I108" s="116"/>
      <c r="J108" s="116"/>
      <c r="K108" s="116"/>
      <c r="L108" s="116"/>
      <c r="M108" s="116"/>
      <c r="N108" s="116"/>
      <c r="O108" s="116"/>
      <c r="P108" s="118"/>
    </row>
    <row r="109" spans="2:60" x14ac:dyDescent="0.3">
      <c r="B109" s="117"/>
      <c r="C109" s="116"/>
      <c r="D109" s="116"/>
      <c r="E109" s="116"/>
      <c r="F109" s="116"/>
      <c r="G109" s="116"/>
      <c r="H109" s="116"/>
      <c r="I109" s="116"/>
      <c r="J109" s="116"/>
      <c r="K109" s="116"/>
      <c r="L109" s="116"/>
      <c r="M109" s="116"/>
      <c r="N109" s="116"/>
      <c r="O109" s="116"/>
      <c r="P109" s="118"/>
    </row>
    <row r="110" spans="2:60" x14ac:dyDescent="0.3">
      <c r="B110" s="117"/>
      <c r="C110" s="116"/>
      <c r="D110" s="116"/>
      <c r="E110" s="116"/>
      <c r="F110" s="116"/>
      <c r="G110" s="116"/>
      <c r="H110" s="116"/>
      <c r="I110" s="116"/>
      <c r="J110" s="116"/>
      <c r="K110" s="116"/>
      <c r="L110" s="116"/>
      <c r="M110" s="116"/>
      <c r="N110" s="116"/>
      <c r="O110" s="116"/>
      <c r="P110" s="118"/>
    </row>
    <row r="111" spans="2:60" x14ac:dyDescent="0.3">
      <c r="B111" s="117"/>
      <c r="C111" s="116"/>
      <c r="D111" s="116"/>
      <c r="E111" s="116"/>
      <c r="F111" s="116"/>
      <c r="G111" s="116"/>
      <c r="H111" s="116"/>
      <c r="I111" s="116"/>
      <c r="J111" s="116"/>
      <c r="K111" s="116"/>
      <c r="L111" s="116"/>
      <c r="M111" s="116"/>
      <c r="N111" s="116"/>
      <c r="O111" s="116"/>
      <c r="P111" s="118"/>
    </row>
    <row r="112" spans="2:60" x14ac:dyDescent="0.3">
      <c r="B112" s="117"/>
      <c r="C112" s="116"/>
      <c r="D112" s="116"/>
      <c r="E112" s="116"/>
      <c r="F112" s="116"/>
      <c r="G112" s="116"/>
      <c r="H112" s="116"/>
      <c r="I112" s="116"/>
      <c r="J112" s="116"/>
      <c r="K112" s="116"/>
      <c r="L112" s="116"/>
      <c r="M112" s="116"/>
      <c r="N112" s="116"/>
      <c r="O112" s="116"/>
      <c r="P112" s="118"/>
    </row>
    <row r="113" spans="2:16" x14ac:dyDescent="0.3">
      <c r="B113" s="117"/>
      <c r="C113" s="116"/>
      <c r="D113" s="116"/>
      <c r="E113" s="116"/>
      <c r="F113" s="116"/>
      <c r="G113" s="116"/>
      <c r="H113" s="116"/>
      <c r="I113" s="116"/>
      <c r="J113" s="116"/>
      <c r="K113" s="116"/>
      <c r="L113" s="116"/>
      <c r="M113" s="116"/>
      <c r="N113" s="116"/>
      <c r="O113" s="116"/>
      <c r="P113" s="118"/>
    </row>
    <row r="114" spans="2:16" x14ac:dyDescent="0.3">
      <c r="B114" s="117"/>
      <c r="C114" s="116"/>
      <c r="D114" s="116"/>
      <c r="E114" s="116"/>
      <c r="F114" s="116"/>
      <c r="G114" s="116"/>
      <c r="H114" s="116"/>
      <c r="I114" s="116"/>
      <c r="J114" s="116"/>
      <c r="K114" s="116"/>
      <c r="L114" s="116"/>
      <c r="M114" s="116"/>
      <c r="N114" s="116"/>
      <c r="O114" s="116"/>
      <c r="P114" s="118"/>
    </row>
    <row r="115" spans="2:16" x14ac:dyDescent="0.3">
      <c r="B115" s="117"/>
      <c r="C115" s="116"/>
      <c r="D115" s="116"/>
      <c r="E115" s="116"/>
      <c r="F115" s="116"/>
      <c r="G115" s="116"/>
      <c r="H115" s="116"/>
      <c r="I115" s="116"/>
      <c r="J115" s="116"/>
      <c r="K115" s="116"/>
      <c r="L115" s="116"/>
      <c r="M115" s="116"/>
      <c r="N115" s="116"/>
      <c r="O115" s="116"/>
      <c r="P115" s="118"/>
    </row>
    <row r="116" spans="2:16" ht="15" thickBot="1" x14ac:dyDescent="0.35">
      <c r="B116" s="161"/>
      <c r="C116" s="162"/>
      <c r="D116" s="162"/>
      <c r="E116" s="162"/>
      <c r="F116" s="162"/>
      <c r="G116" s="162"/>
      <c r="H116" s="162"/>
      <c r="I116" s="162"/>
      <c r="J116" s="162"/>
      <c r="K116" s="162"/>
      <c r="L116" s="162"/>
      <c r="M116" s="162"/>
      <c r="N116" s="162"/>
      <c r="O116" s="162"/>
      <c r="P116" s="163"/>
    </row>
    <row r="117" spans="2:16" ht="15" thickTop="1" x14ac:dyDescent="0.3"/>
  </sheetData>
  <mergeCells count="60">
    <mergeCell ref="C98:O98"/>
    <mergeCell ref="C88:O88"/>
    <mergeCell ref="S88:BH88"/>
    <mergeCell ref="C89:O89"/>
    <mergeCell ref="S89:BH89"/>
    <mergeCell ref="C90:O90"/>
    <mergeCell ref="S90:BH90"/>
    <mergeCell ref="C91:O91"/>
    <mergeCell ref="C92:O92"/>
    <mergeCell ref="S92:BH92"/>
    <mergeCell ref="C93:O93"/>
    <mergeCell ref="S93:BH93"/>
    <mergeCell ref="C85:O85"/>
    <mergeCell ref="S85:BH85"/>
    <mergeCell ref="C86:O86"/>
    <mergeCell ref="S86:BH86"/>
    <mergeCell ref="C87:O87"/>
    <mergeCell ref="S87:BH87"/>
    <mergeCell ref="S84:BH84"/>
    <mergeCell ref="C70:O70"/>
    <mergeCell ref="C71:O71"/>
    <mergeCell ref="C72:O72"/>
    <mergeCell ref="C73:O73"/>
    <mergeCell ref="C74:O74"/>
    <mergeCell ref="C75:O75"/>
    <mergeCell ref="C80:O80"/>
    <mergeCell ref="C81:O81"/>
    <mergeCell ref="C82:O82"/>
    <mergeCell ref="C83:O83"/>
    <mergeCell ref="C84:O84"/>
    <mergeCell ref="C69:O69"/>
    <mergeCell ref="C51:O51"/>
    <mergeCell ref="C52:O52"/>
    <mergeCell ref="C53:O53"/>
    <mergeCell ref="C54:O54"/>
    <mergeCell ref="C55:O55"/>
    <mergeCell ref="C59:O59"/>
    <mergeCell ref="C60:O60"/>
    <mergeCell ref="C61:O61"/>
    <mergeCell ref="C62:O62"/>
    <mergeCell ref="C63:O63"/>
    <mergeCell ref="C68:O68"/>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2021</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2021-06-01T09:32:48Z</dcterms:created>
  <dcterms:modified xsi:type="dcterms:W3CDTF">2021-07-27T09:50:43Z</dcterms:modified>
</cp:coreProperties>
</file>