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\Desktop\Новая папка\"/>
    </mc:Choice>
  </mc:AlternateContent>
  <bookViews>
    <workbookView xWindow="0" yWindow="0" windowWidth="23040" windowHeight="9192"/>
  </bookViews>
  <sheets>
    <sheet name="hydrangea 2022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'hydrangea 2022'!$A$22:$S$224</definedName>
    <definedName name="ALVPRX" localSheetId="0">#REF!</definedName>
    <definedName name="ALVPRX">#REF!</definedName>
    <definedName name="art">#REF!</definedName>
    <definedName name="can">#REF!</definedName>
    <definedName name="canada">'[1]канадские рабочий 1'!$A$10:$O$107</definedName>
    <definedName name="cher">#REF!</definedName>
    <definedName name="chertab">#REF!</definedName>
    <definedName name="clem">#REF!</definedName>
    <definedName name="clemat">#REF!</definedName>
    <definedName name="clemlem">#REF!</definedName>
    <definedName name="clemtab">#REF!</definedName>
    <definedName name="COMPALV" localSheetId="0">#REF!</definedName>
    <definedName name="COMPALV">#REF!</definedName>
    <definedName name="dost">#REF!</definedName>
    <definedName name="Excel_BuiltIn_Print_Area_2" localSheetId="0">#REF!</definedName>
    <definedName name="Excel_BuiltIn_Print_Area_2">#REF!</definedName>
    <definedName name="Excel_BuiltIn_Print_Area_2_1" localSheetId="0">#REF!</definedName>
    <definedName name="Excel_BuiltIn_Print_Area_2_1">#REF!</definedName>
    <definedName name="Excel_BuiltIn_Print_Area_2_1_1" localSheetId="0">#REF!</definedName>
    <definedName name="Excel_BuiltIn_Print_Area_2_1_1">#REF!</definedName>
    <definedName name="fff">#REF!</definedName>
    <definedName name="ffive">#REF!</definedName>
    <definedName name="fin">[2]Лист2!$A$1:$C$339</definedName>
    <definedName name="final">[2]Лист2!$A$2:$B$339</definedName>
    <definedName name="five">#REF!</definedName>
    <definedName name="form">#REF!</definedName>
    <definedName name="ggrt">#REF!</definedName>
    <definedName name="gid">#REF!</definedName>
    <definedName name="gidd">#REF!</definedName>
    <definedName name="gir">#REF!</definedName>
    <definedName name="girt">#REF!</definedName>
    <definedName name="girthug">#REF!</definedName>
    <definedName name="gorr">#REF!</definedName>
    <definedName name="gort">#REF!</definedName>
    <definedName name="gort1">#REF!</definedName>
    <definedName name="gorten">#REF!</definedName>
    <definedName name="gortg">#REF!</definedName>
    <definedName name="gorth">#REF!</definedName>
    <definedName name="gortp">#REF!</definedName>
    <definedName name="gortt">#REF!</definedName>
    <definedName name="gorttt">#REF!</definedName>
    <definedName name="grot">#REF!</definedName>
    <definedName name="grt">#REF!</definedName>
    <definedName name="grtt">#REF!</definedName>
    <definedName name="gurt">'hydrangea 2022'!$C$22:$D$161</definedName>
    <definedName name="gurtt">#REF!</definedName>
    <definedName name="hostjan">#REF!</definedName>
    <definedName name="hugenfeb">#REF!</definedName>
    <definedName name="hugenjan">#REF!</definedName>
    <definedName name="HYDNUM" localSheetId="0">#REF!</definedName>
    <definedName name="HYDNUM">#REF!</definedName>
    <definedName name="itog">#REF!</definedName>
    <definedName name="klematisjan">#REF!</definedName>
    <definedName name="liljan">#REF!</definedName>
    <definedName name="neg">#REF!</definedName>
    <definedName name="negot">#REF!</definedName>
    <definedName name="notready">#REF!</definedName>
    <definedName name="now">#REF!</definedName>
    <definedName name="oldart">#REF!</definedName>
    <definedName name="otkaz">#REF!</definedName>
    <definedName name="PDXCOMP" localSheetId="0">#REF!</definedName>
    <definedName name="PDXCOMP">#REF!</definedName>
    <definedName name="PDXSPR" localSheetId="0">[3]PDX!#REF!</definedName>
    <definedName name="PDXSPR">[3]PDX!#REF!</definedName>
    <definedName name="peon">#REF!</definedName>
    <definedName name="peon2">#REF!</definedName>
    <definedName name="peonn">[4]Лист2!$A$1:$IV$65536</definedName>
    <definedName name="pion">#REF!</definedName>
    <definedName name="pionn">#REF!</definedName>
    <definedName name="pionprice">#REF!</definedName>
    <definedName name="pips">#REF!</definedName>
    <definedName name="piu">#REF!</definedName>
    <definedName name="poinjan">#REF!</definedName>
    <definedName name="pr">'hydrangea 2022'!$C$22:$F$219</definedName>
    <definedName name="prov">#REF!</definedName>
    <definedName name="ros">#REF!</definedName>
    <definedName name="rose">#REF!</definedName>
    <definedName name="roses">#REF!</definedName>
    <definedName name="ross">#REF!</definedName>
    <definedName name="ROYAL" localSheetId="0">#REF!</definedName>
    <definedName name="ROYAL">#REF!</definedName>
    <definedName name="rrr">#REF!</definedName>
    <definedName name="rs">#REF!</definedName>
    <definedName name="sajjan">#REF!</definedName>
    <definedName name="serbro">#REF!</definedName>
    <definedName name="serbros">#REF!</definedName>
    <definedName name="st">#REF!</definedName>
    <definedName name="stk">#REF!</definedName>
    <definedName name="stock">#REF!</definedName>
    <definedName name="stock_">#REF!</definedName>
    <definedName name="stok" localSheetId="0">#REF!</definedName>
    <definedName name="stok">#REF!</definedName>
    <definedName name="stst">#REF!</definedName>
    <definedName name="tab" localSheetId="0">'hydrangea 2022'!$C$22:$D$22</definedName>
    <definedName name="tab">#REF!</definedName>
    <definedName name="table" localSheetId="0">#REF!</definedName>
    <definedName name="table">#REF!</definedName>
    <definedName name="table1">#REF!</definedName>
    <definedName name="table101">#REF!</definedName>
    <definedName name="table11">#REF!</definedName>
    <definedName name="tabt">#REF!</definedName>
    <definedName name="tabtab">#REF!</definedName>
    <definedName name="tabtabt">#REF!</definedName>
    <definedName name="threefive">#REF!</definedName>
    <definedName name="twothree">#REF!</definedName>
    <definedName name="зкщмм">#REF!</definedName>
    <definedName name="пщкезш">#REF!</definedName>
    <definedName name="Склады" localSheetId="0">#REF!</definedName>
    <definedName name="Склады">#REF!</definedName>
    <definedName name="ыещл" localSheetId="0">#REF!</definedName>
    <definedName name="ыещл">#REF!</definedName>
    <definedName name="ылдфв">#REF!</definedName>
  </definedNames>
  <calcPr calcId="179021" refMode="R1C1"/>
</workbook>
</file>

<file path=xl/calcChain.xml><?xml version="1.0" encoding="utf-8"?>
<calcChain xmlns="http://schemas.openxmlformats.org/spreadsheetml/2006/main">
  <c r="K220" i="1" l="1"/>
  <c r="K223" i="1"/>
  <c r="K224" i="1"/>
  <c r="P224" i="1" s="1"/>
  <c r="S13" i="1"/>
  <c r="S12" i="1"/>
  <c r="S11" i="1"/>
  <c r="S10" i="1"/>
  <c r="S9" i="1"/>
  <c r="S8" i="1"/>
  <c r="O14" i="1" l="1"/>
  <c r="O10" i="1"/>
  <c r="N85" i="1"/>
  <c r="P85" i="1" s="1"/>
  <c r="M85" i="1"/>
  <c r="I85" i="1"/>
  <c r="M150" i="1"/>
  <c r="M56" i="1"/>
  <c r="M25" i="1"/>
  <c r="N25" i="1"/>
  <c r="N41" i="1" l="1"/>
  <c r="P41" i="1" s="1"/>
  <c r="M41" i="1"/>
  <c r="I41" i="1"/>
  <c r="N56" i="1"/>
  <c r="P56" i="1" s="1"/>
  <c r="I56" i="1"/>
  <c r="N49" i="1"/>
  <c r="P49" i="1" s="1"/>
  <c r="M49" i="1"/>
  <c r="M48" i="1"/>
  <c r="I49" i="1"/>
  <c r="N150" i="1"/>
  <c r="P150" i="1" s="1"/>
  <c r="I150" i="1"/>
  <c r="N156" i="1"/>
  <c r="P156" i="1" s="1"/>
  <c r="M156" i="1"/>
  <c r="M155" i="1"/>
  <c r="M142" i="1"/>
  <c r="I156" i="1"/>
  <c r="O65" i="1" l="1"/>
  <c r="N65" i="1"/>
  <c r="M65" i="1"/>
  <c r="I65" i="1"/>
  <c r="P65" i="1" l="1"/>
  <c r="H217" i="1"/>
  <c r="M217" i="1"/>
  <c r="N217" i="1"/>
  <c r="O217" i="1"/>
  <c r="O60" i="1"/>
  <c r="N60" i="1"/>
  <c r="M60" i="1"/>
  <c r="I60" i="1"/>
  <c r="P60" i="1" l="1"/>
  <c r="P217" i="1"/>
  <c r="O81" i="1" l="1"/>
  <c r="N81" i="1"/>
  <c r="M81" i="1"/>
  <c r="I81" i="1"/>
  <c r="O166" i="1"/>
  <c r="N166" i="1"/>
  <c r="M166" i="1"/>
  <c r="I166" i="1"/>
  <c r="O212" i="1"/>
  <c r="N212" i="1"/>
  <c r="M212" i="1"/>
  <c r="I212" i="1"/>
  <c r="N147" i="1"/>
  <c r="P147" i="1" s="1"/>
  <c r="M147" i="1"/>
  <c r="I147" i="1"/>
  <c r="O108" i="1"/>
  <c r="N108" i="1"/>
  <c r="M108" i="1"/>
  <c r="I108" i="1"/>
  <c r="O130" i="1"/>
  <c r="N130" i="1"/>
  <c r="M130" i="1"/>
  <c r="I130" i="1"/>
  <c r="N101" i="1"/>
  <c r="P101" i="1" s="1"/>
  <c r="M101" i="1"/>
  <c r="I101" i="1"/>
  <c r="N135" i="1"/>
  <c r="P135" i="1" s="1"/>
  <c r="M135" i="1"/>
  <c r="I135" i="1"/>
  <c r="P166" i="1" l="1"/>
  <c r="P81" i="1"/>
  <c r="P212" i="1"/>
  <c r="P108" i="1"/>
  <c r="P130" i="1"/>
  <c r="I117" i="1" l="1"/>
  <c r="O211" i="1"/>
  <c r="N211" i="1"/>
  <c r="M211" i="1"/>
  <c r="I211" i="1"/>
  <c r="N202" i="1"/>
  <c r="P202" i="1" s="1"/>
  <c r="M202" i="1"/>
  <c r="I202" i="1"/>
  <c r="N193" i="1"/>
  <c r="P193" i="1" s="1"/>
  <c r="M193" i="1"/>
  <c r="I193" i="1"/>
  <c r="N151" i="1"/>
  <c r="P151" i="1" s="1"/>
  <c r="M151" i="1"/>
  <c r="I151" i="1"/>
  <c r="N117" i="1"/>
  <c r="P117" i="1" s="1"/>
  <c r="M117" i="1"/>
  <c r="N102" i="1"/>
  <c r="P102" i="1" s="1"/>
  <c r="M102" i="1"/>
  <c r="I102" i="1"/>
  <c r="N93" i="1"/>
  <c r="P93" i="1" s="1"/>
  <c r="M93" i="1"/>
  <c r="I93" i="1"/>
  <c r="O92" i="1"/>
  <c r="N92" i="1"/>
  <c r="M92" i="1"/>
  <c r="I92" i="1"/>
  <c r="N87" i="1"/>
  <c r="P87" i="1" s="1"/>
  <c r="M87" i="1"/>
  <c r="I87" i="1"/>
  <c r="N84" i="1"/>
  <c r="P84" i="1" s="1"/>
  <c r="M84" i="1"/>
  <c r="I84" i="1"/>
  <c r="N77" i="1"/>
  <c r="P77" i="1" s="1"/>
  <c r="M77" i="1"/>
  <c r="I77" i="1"/>
  <c r="P92" i="1" l="1"/>
  <c r="P211" i="1"/>
  <c r="H216" i="1" l="1"/>
  <c r="H218" i="1"/>
  <c r="H219" i="1"/>
  <c r="H215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2" i="1"/>
  <c r="I43" i="1"/>
  <c r="I44" i="1"/>
  <c r="I45" i="1"/>
  <c r="I46" i="1"/>
  <c r="I47" i="1"/>
  <c r="I48" i="1"/>
  <c r="I50" i="1"/>
  <c r="I51" i="1"/>
  <c r="I52" i="1"/>
  <c r="I53" i="1"/>
  <c r="I54" i="1"/>
  <c r="I55" i="1"/>
  <c r="I57" i="1"/>
  <c r="I58" i="1"/>
  <c r="I59" i="1"/>
  <c r="I61" i="1"/>
  <c r="I62" i="1"/>
  <c r="I63" i="1"/>
  <c r="I64" i="1"/>
  <c r="I66" i="1"/>
  <c r="I67" i="1"/>
  <c r="I68" i="1"/>
  <c r="I69" i="1"/>
  <c r="I70" i="1"/>
  <c r="I71" i="1"/>
  <c r="I72" i="1"/>
  <c r="I73" i="1"/>
  <c r="I74" i="1"/>
  <c r="I75" i="1"/>
  <c r="I76" i="1"/>
  <c r="I78" i="1"/>
  <c r="I79" i="1"/>
  <c r="I80" i="1"/>
  <c r="I82" i="1"/>
  <c r="I83" i="1"/>
  <c r="I86" i="1"/>
  <c r="I88" i="1"/>
  <c r="I89" i="1"/>
  <c r="I90" i="1"/>
  <c r="I91" i="1"/>
  <c r="I94" i="1"/>
  <c r="I95" i="1"/>
  <c r="I96" i="1"/>
  <c r="I97" i="1"/>
  <c r="I98" i="1"/>
  <c r="I99" i="1"/>
  <c r="I100" i="1"/>
  <c r="I103" i="1"/>
  <c r="I104" i="1"/>
  <c r="I105" i="1"/>
  <c r="I106" i="1"/>
  <c r="I107" i="1"/>
  <c r="I109" i="1"/>
  <c r="I110" i="1"/>
  <c r="I111" i="1"/>
  <c r="I112" i="1"/>
  <c r="I113" i="1"/>
  <c r="I114" i="1"/>
  <c r="I115" i="1"/>
  <c r="I116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1" i="1"/>
  <c r="I132" i="1"/>
  <c r="I133" i="1"/>
  <c r="I134" i="1"/>
  <c r="I136" i="1"/>
  <c r="I137" i="1"/>
  <c r="I138" i="1"/>
  <c r="I139" i="1"/>
  <c r="I140" i="1"/>
  <c r="I141" i="1"/>
  <c r="I142" i="1"/>
  <c r="I143" i="1"/>
  <c r="I144" i="1"/>
  <c r="I145" i="1"/>
  <c r="I146" i="1"/>
  <c r="I148" i="1"/>
  <c r="I149" i="1"/>
  <c r="I152" i="1"/>
  <c r="I153" i="1"/>
  <c r="I154" i="1"/>
  <c r="I155" i="1"/>
  <c r="I157" i="1"/>
  <c r="I158" i="1"/>
  <c r="I159" i="1"/>
  <c r="I160" i="1"/>
  <c r="I161" i="1"/>
  <c r="I162" i="1"/>
  <c r="I163" i="1"/>
  <c r="I164" i="1"/>
  <c r="I165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4" i="1"/>
  <c r="I195" i="1"/>
  <c r="I196" i="1"/>
  <c r="I197" i="1"/>
  <c r="I198" i="1"/>
  <c r="I199" i="1"/>
  <c r="I200" i="1"/>
  <c r="I201" i="1"/>
  <c r="I203" i="1"/>
  <c r="I204" i="1"/>
  <c r="I205" i="1"/>
  <c r="I206" i="1"/>
  <c r="I207" i="1"/>
  <c r="I208" i="1"/>
  <c r="I209" i="1"/>
  <c r="I210" i="1"/>
  <c r="I213" i="1"/>
  <c r="I23" i="1"/>
  <c r="O215" i="1" l="1"/>
  <c r="N215" i="1"/>
  <c r="N216" i="1"/>
  <c r="O216" i="1"/>
  <c r="N218" i="1"/>
  <c r="O218" i="1"/>
  <c r="N219" i="1"/>
  <c r="O219" i="1"/>
  <c r="P215" i="1" l="1"/>
  <c r="P219" i="1"/>
  <c r="P216" i="1"/>
  <c r="P218" i="1"/>
  <c r="N144" i="1" l="1"/>
  <c r="P144" i="1" s="1"/>
  <c r="M144" i="1"/>
  <c r="N143" i="1"/>
  <c r="P143" i="1" s="1"/>
  <c r="M143" i="1"/>
  <c r="N136" i="1"/>
  <c r="P136" i="1" s="1"/>
  <c r="M136" i="1"/>
  <c r="N71" i="1"/>
  <c r="P71" i="1" s="1"/>
  <c r="M71" i="1"/>
  <c r="N209" i="1"/>
  <c r="P209" i="1" s="1"/>
  <c r="M209" i="1"/>
  <c r="N208" i="1"/>
  <c r="M208" i="1"/>
  <c r="N198" i="1"/>
  <c r="P198" i="1" s="1"/>
  <c r="M198" i="1"/>
  <c r="N197" i="1"/>
  <c r="P197" i="1" s="1"/>
  <c r="M197" i="1"/>
  <c r="N190" i="1"/>
  <c r="P190" i="1" s="1"/>
  <c r="M190" i="1"/>
  <c r="N189" i="1"/>
  <c r="P189" i="1" s="1"/>
  <c r="M189" i="1"/>
  <c r="N179" i="1"/>
  <c r="P179" i="1" s="1"/>
  <c r="M179" i="1"/>
  <c r="N178" i="1"/>
  <c r="P178" i="1" s="1"/>
  <c r="M178" i="1"/>
  <c r="N174" i="1"/>
  <c r="P174" i="1" s="1"/>
  <c r="M174" i="1"/>
  <c r="N173" i="1"/>
  <c r="P173" i="1" s="1"/>
  <c r="M173" i="1"/>
  <c r="N165" i="1"/>
  <c r="P165" i="1" s="1"/>
  <c r="M165" i="1"/>
  <c r="N164" i="1"/>
  <c r="P164" i="1" s="1"/>
  <c r="M164" i="1"/>
  <c r="N163" i="1"/>
  <c r="P163" i="1" s="1"/>
  <c r="M163" i="1"/>
  <c r="N159" i="1"/>
  <c r="P159" i="1" s="1"/>
  <c r="M159" i="1"/>
  <c r="N146" i="1"/>
  <c r="P146" i="1" s="1"/>
  <c r="M146" i="1"/>
  <c r="N142" i="1"/>
  <c r="P142" i="1" s="1"/>
  <c r="N141" i="1"/>
  <c r="P141" i="1" s="1"/>
  <c r="M141" i="1"/>
  <c r="N121" i="1"/>
  <c r="P121" i="1" s="1"/>
  <c r="M121" i="1"/>
  <c r="N112" i="1"/>
  <c r="P112" i="1" s="1"/>
  <c r="M112" i="1"/>
  <c r="N111" i="1"/>
  <c r="P111" i="1" s="1"/>
  <c r="M111" i="1"/>
  <c r="N104" i="1"/>
  <c r="P104" i="1" s="1"/>
  <c r="M104" i="1"/>
  <c r="N103" i="1"/>
  <c r="P103" i="1" s="1"/>
  <c r="M103" i="1"/>
  <c r="N100" i="1"/>
  <c r="P100" i="1" s="1"/>
  <c r="M100" i="1"/>
  <c r="N97" i="1"/>
  <c r="P97" i="1" s="1"/>
  <c r="M97" i="1"/>
  <c r="N96" i="1"/>
  <c r="P96" i="1" s="1"/>
  <c r="M96" i="1"/>
  <c r="N91" i="1"/>
  <c r="P91" i="1" s="1"/>
  <c r="M91" i="1"/>
  <c r="N90" i="1"/>
  <c r="P90" i="1" s="1"/>
  <c r="M90" i="1"/>
  <c r="N79" i="1"/>
  <c r="P79" i="1" s="1"/>
  <c r="M79" i="1"/>
  <c r="N78" i="1"/>
  <c r="P78" i="1" s="1"/>
  <c r="M78" i="1"/>
  <c r="N66" i="1"/>
  <c r="P66" i="1" s="1"/>
  <c r="M66" i="1"/>
  <c r="N61" i="1"/>
  <c r="P61" i="1" s="1"/>
  <c r="M61" i="1"/>
  <c r="N53" i="1"/>
  <c r="P53" i="1" s="1"/>
  <c r="M53" i="1"/>
  <c r="N52" i="1"/>
  <c r="P52" i="1" s="1"/>
  <c r="M52" i="1"/>
  <c r="N51" i="1"/>
  <c r="P51" i="1" s="1"/>
  <c r="M51" i="1"/>
  <c r="N50" i="1"/>
  <c r="P50" i="1" s="1"/>
  <c r="M50" i="1"/>
  <c r="N48" i="1"/>
  <c r="P48" i="1" s="1"/>
  <c r="N47" i="1"/>
  <c r="P47" i="1" s="1"/>
  <c r="M47" i="1"/>
  <c r="N46" i="1"/>
  <c r="P46" i="1" s="1"/>
  <c r="M46" i="1"/>
  <c r="N45" i="1"/>
  <c r="P45" i="1" s="1"/>
  <c r="M45" i="1"/>
  <c r="N44" i="1"/>
  <c r="P44" i="1" s="1"/>
  <c r="M44" i="1"/>
  <c r="N43" i="1"/>
  <c r="P43" i="1" s="1"/>
  <c r="M43" i="1"/>
  <c r="N42" i="1"/>
  <c r="P42" i="1" s="1"/>
  <c r="M42" i="1"/>
  <c r="N40" i="1"/>
  <c r="P40" i="1" s="1"/>
  <c r="M40" i="1"/>
  <c r="N39" i="1"/>
  <c r="P39" i="1" s="1"/>
  <c r="M39" i="1"/>
  <c r="N38" i="1"/>
  <c r="P38" i="1" s="1"/>
  <c r="M38" i="1"/>
  <c r="N37" i="1"/>
  <c r="P37" i="1" s="1"/>
  <c r="M37" i="1"/>
  <c r="N36" i="1"/>
  <c r="P36" i="1" s="1"/>
  <c r="M36" i="1"/>
  <c r="N35" i="1"/>
  <c r="P35" i="1" s="1"/>
  <c r="M35" i="1"/>
  <c r="N34" i="1"/>
  <c r="P34" i="1" s="1"/>
  <c r="M34" i="1"/>
  <c r="N32" i="1"/>
  <c r="P32" i="1" s="1"/>
  <c r="M32" i="1"/>
  <c r="N31" i="1"/>
  <c r="P31" i="1" s="1"/>
  <c r="M31" i="1"/>
  <c r="N29" i="1"/>
  <c r="P29" i="1" s="1"/>
  <c r="M29" i="1"/>
  <c r="N28" i="1"/>
  <c r="P28" i="1" s="1"/>
  <c r="M28" i="1"/>
  <c r="M27" i="1"/>
  <c r="N210" i="1"/>
  <c r="P210" i="1" s="1"/>
  <c r="M210" i="1"/>
  <c r="N145" i="1"/>
  <c r="P145" i="1" s="1"/>
  <c r="M145" i="1"/>
  <c r="N110" i="1"/>
  <c r="P110" i="1" s="1"/>
  <c r="M110" i="1"/>
  <c r="M72" i="1"/>
  <c r="N72" i="1"/>
  <c r="P72" i="1" s="1"/>
  <c r="O20" i="1" l="1"/>
  <c r="P208" i="1"/>
  <c r="O213" i="1"/>
  <c r="N213" i="1"/>
  <c r="M213" i="1"/>
  <c r="O206" i="1"/>
  <c r="N206" i="1"/>
  <c r="M206" i="1"/>
  <c r="O205" i="1"/>
  <c r="N205" i="1"/>
  <c r="M205" i="1"/>
  <c r="O201" i="1"/>
  <c r="N201" i="1"/>
  <c r="M201" i="1"/>
  <c r="O200" i="1"/>
  <c r="N200" i="1"/>
  <c r="M200" i="1"/>
  <c r="O195" i="1"/>
  <c r="N195" i="1"/>
  <c r="M195" i="1"/>
  <c r="O194" i="1"/>
  <c r="N194" i="1"/>
  <c r="M194" i="1"/>
  <c r="O192" i="1"/>
  <c r="N192" i="1"/>
  <c r="M192" i="1"/>
  <c r="O187" i="1"/>
  <c r="N187" i="1"/>
  <c r="M187" i="1"/>
  <c r="O186" i="1"/>
  <c r="N186" i="1"/>
  <c r="M186" i="1"/>
  <c r="O183" i="1"/>
  <c r="N183" i="1"/>
  <c r="M183" i="1"/>
  <c r="O182" i="1"/>
  <c r="N182" i="1"/>
  <c r="M182" i="1"/>
  <c r="O181" i="1"/>
  <c r="N181" i="1"/>
  <c r="M181" i="1"/>
  <c r="O177" i="1"/>
  <c r="N177" i="1"/>
  <c r="M177" i="1"/>
  <c r="O176" i="1"/>
  <c r="N176" i="1"/>
  <c r="M176" i="1"/>
  <c r="O175" i="1"/>
  <c r="N175" i="1"/>
  <c r="M175" i="1"/>
  <c r="O172" i="1"/>
  <c r="N172" i="1"/>
  <c r="M172" i="1"/>
  <c r="O168" i="1"/>
  <c r="N168" i="1"/>
  <c r="M168" i="1"/>
  <c r="O160" i="1"/>
  <c r="N160" i="1"/>
  <c r="M160" i="1"/>
  <c r="O158" i="1"/>
  <c r="N158" i="1"/>
  <c r="M158" i="1"/>
  <c r="O155" i="1"/>
  <c r="N155" i="1"/>
  <c r="O152" i="1"/>
  <c r="N152" i="1"/>
  <c r="M152" i="1"/>
  <c r="O149" i="1"/>
  <c r="N149" i="1"/>
  <c r="M149" i="1"/>
  <c r="O140" i="1"/>
  <c r="N140" i="1"/>
  <c r="M140" i="1"/>
  <c r="O139" i="1"/>
  <c r="N139" i="1"/>
  <c r="M139" i="1"/>
  <c r="O138" i="1"/>
  <c r="N138" i="1"/>
  <c r="M138" i="1"/>
  <c r="O134" i="1"/>
  <c r="N134" i="1"/>
  <c r="M134" i="1"/>
  <c r="O133" i="1"/>
  <c r="N133" i="1"/>
  <c r="M133" i="1"/>
  <c r="O132" i="1"/>
  <c r="N132" i="1"/>
  <c r="M132" i="1"/>
  <c r="O131" i="1"/>
  <c r="N131" i="1"/>
  <c r="M131" i="1"/>
  <c r="O129" i="1"/>
  <c r="N129" i="1"/>
  <c r="M129" i="1"/>
  <c r="O128" i="1"/>
  <c r="N128" i="1"/>
  <c r="M128" i="1"/>
  <c r="O126" i="1"/>
  <c r="N126" i="1"/>
  <c r="M126" i="1"/>
  <c r="O125" i="1"/>
  <c r="N125" i="1"/>
  <c r="M125" i="1"/>
  <c r="O124" i="1"/>
  <c r="N124" i="1"/>
  <c r="M124" i="1"/>
  <c r="O123" i="1"/>
  <c r="N123" i="1"/>
  <c r="M123" i="1"/>
  <c r="O118" i="1"/>
  <c r="N118" i="1"/>
  <c r="M118" i="1"/>
  <c r="O116" i="1"/>
  <c r="N116" i="1"/>
  <c r="M116" i="1"/>
  <c r="O115" i="1"/>
  <c r="N115" i="1"/>
  <c r="M115" i="1"/>
  <c r="O114" i="1"/>
  <c r="N114" i="1"/>
  <c r="M114" i="1"/>
  <c r="O109" i="1"/>
  <c r="N109" i="1"/>
  <c r="M109" i="1"/>
  <c r="O105" i="1"/>
  <c r="N105" i="1"/>
  <c r="M105" i="1"/>
  <c r="O99" i="1"/>
  <c r="N99" i="1"/>
  <c r="M99" i="1"/>
  <c r="O95" i="1"/>
  <c r="N95" i="1"/>
  <c r="M95" i="1"/>
  <c r="O89" i="1"/>
  <c r="N89" i="1"/>
  <c r="M89" i="1"/>
  <c r="O88" i="1"/>
  <c r="N88" i="1"/>
  <c r="M88" i="1"/>
  <c r="O86" i="1"/>
  <c r="N86" i="1"/>
  <c r="M86" i="1"/>
  <c r="O83" i="1"/>
  <c r="N83" i="1"/>
  <c r="M83" i="1"/>
  <c r="O82" i="1"/>
  <c r="N82" i="1"/>
  <c r="M82" i="1"/>
  <c r="O76" i="1"/>
  <c r="N76" i="1"/>
  <c r="M76" i="1"/>
  <c r="O74" i="1"/>
  <c r="N74" i="1"/>
  <c r="M74" i="1"/>
  <c r="O70" i="1"/>
  <c r="N70" i="1"/>
  <c r="M70" i="1"/>
  <c r="O69" i="1"/>
  <c r="N69" i="1"/>
  <c r="M69" i="1"/>
  <c r="O68" i="1"/>
  <c r="N68" i="1"/>
  <c r="M68" i="1"/>
  <c r="O63" i="1"/>
  <c r="N63" i="1"/>
  <c r="M63" i="1"/>
  <c r="O62" i="1"/>
  <c r="N62" i="1"/>
  <c r="M62" i="1"/>
  <c r="O58" i="1"/>
  <c r="N58" i="1"/>
  <c r="M58" i="1"/>
  <c r="O57" i="1"/>
  <c r="N57" i="1"/>
  <c r="M57" i="1"/>
  <c r="O55" i="1"/>
  <c r="N55" i="1"/>
  <c r="M55" i="1"/>
  <c r="O54" i="1"/>
  <c r="N54" i="1"/>
  <c r="M54" i="1"/>
  <c r="O33" i="1"/>
  <c r="N33" i="1"/>
  <c r="M33" i="1"/>
  <c r="O26" i="1"/>
  <c r="N26" i="1"/>
  <c r="M26" i="1"/>
  <c r="M219" i="1"/>
  <c r="M218" i="1"/>
  <c r="M216" i="1"/>
  <c r="M215" i="1"/>
  <c r="M59" i="1"/>
  <c r="M64" i="1"/>
  <c r="M23" i="1"/>
  <c r="M24" i="1"/>
  <c r="O23" i="1"/>
  <c r="N23" i="1"/>
  <c r="P55" i="1" l="1"/>
  <c r="P62" i="1"/>
  <c r="P69" i="1"/>
  <c r="P82" i="1"/>
  <c r="P89" i="1"/>
  <c r="P109" i="1"/>
  <c r="P118" i="1"/>
  <c r="P126" i="1"/>
  <c r="P132" i="1"/>
  <c r="P139" i="1"/>
  <c r="P155" i="1"/>
  <c r="P172" i="1"/>
  <c r="P187" i="1"/>
  <c r="P200" i="1"/>
  <c r="P181" i="1"/>
  <c r="P33" i="1"/>
  <c r="P58" i="1"/>
  <c r="P74" i="1"/>
  <c r="P86" i="1"/>
  <c r="P99" i="1"/>
  <c r="P115" i="1"/>
  <c r="P124" i="1"/>
  <c r="P129" i="1"/>
  <c r="P134" i="1"/>
  <c r="P149" i="1"/>
  <c r="P160" i="1"/>
  <c r="P176" i="1"/>
  <c r="P183" i="1"/>
  <c r="P194" i="1"/>
  <c r="P205" i="1"/>
  <c r="P23" i="1"/>
  <c r="P26" i="1"/>
  <c r="P57" i="1"/>
  <c r="P63" i="1"/>
  <c r="P70" i="1"/>
  <c r="P83" i="1"/>
  <c r="P95" i="1"/>
  <c r="P114" i="1"/>
  <c r="P123" i="1"/>
  <c r="P128" i="1"/>
  <c r="P133" i="1"/>
  <c r="P140" i="1"/>
  <c r="P158" i="1"/>
  <c r="P175" i="1"/>
  <c r="P182" i="1"/>
  <c r="P192" i="1"/>
  <c r="P201" i="1"/>
  <c r="P213" i="1"/>
  <c r="P54" i="1"/>
  <c r="P68" i="1"/>
  <c r="P76" i="1"/>
  <c r="P88" i="1"/>
  <c r="P105" i="1"/>
  <c r="P116" i="1"/>
  <c r="P125" i="1"/>
  <c r="P131" i="1"/>
  <c r="P138" i="1"/>
  <c r="P152" i="1"/>
  <c r="P168" i="1"/>
  <c r="P177" i="1"/>
  <c r="P186" i="1"/>
  <c r="P195" i="1"/>
  <c r="P206" i="1"/>
  <c r="P25" i="1"/>
  <c r="M30" i="1" l="1"/>
  <c r="O30" i="1"/>
  <c r="O27" i="1"/>
  <c r="O24" i="1"/>
  <c r="O19" i="1" l="1"/>
  <c r="I224" i="1"/>
  <c r="O207" i="1"/>
  <c r="N207" i="1"/>
  <c r="M207" i="1"/>
  <c r="O204" i="1"/>
  <c r="N204" i="1"/>
  <c r="M204" i="1"/>
  <c r="O203" i="1"/>
  <c r="N203" i="1"/>
  <c r="M203" i="1"/>
  <c r="O199" i="1"/>
  <c r="N199" i="1"/>
  <c r="M199" i="1"/>
  <c r="N196" i="1"/>
  <c r="P196" i="1" s="1"/>
  <c r="M196" i="1"/>
  <c r="O191" i="1"/>
  <c r="N191" i="1"/>
  <c r="M191" i="1"/>
  <c r="N188" i="1"/>
  <c r="P188" i="1" s="1"/>
  <c r="M188" i="1"/>
  <c r="N185" i="1"/>
  <c r="P185" i="1" s="1"/>
  <c r="M185" i="1"/>
  <c r="N184" i="1"/>
  <c r="P184" i="1" s="1"/>
  <c r="M184" i="1"/>
  <c r="O180" i="1"/>
  <c r="N180" i="1"/>
  <c r="M180" i="1"/>
  <c r="O171" i="1"/>
  <c r="N171" i="1"/>
  <c r="M171" i="1"/>
  <c r="N170" i="1"/>
  <c r="P170" i="1" s="1"/>
  <c r="M170" i="1"/>
  <c r="N169" i="1"/>
  <c r="P169" i="1" s="1"/>
  <c r="M169" i="1"/>
  <c r="O167" i="1"/>
  <c r="N167" i="1"/>
  <c r="M167" i="1"/>
  <c r="O162" i="1"/>
  <c r="N162" i="1"/>
  <c r="M162" i="1"/>
  <c r="N161" i="1"/>
  <c r="P161" i="1" s="1"/>
  <c r="M161" i="1"/>
  <c r="O157" i="1"/>
  <c r="N157" i="1"/>
  <c r="M157" i="1"/>
  <c r="O154" i="1"/>
  <c r="N154" i="1"/>
  <c r="M154" i="1"/>
  <c r="N153" i="1"/>
  <c r="P153" i="1" s="1"/>
  <c r="M153" i="1"/>
  <c r="O148" i="1"/>
  <c r="N148" i="1"/>
  <c r="M148" i="1"/>
  <c r="O137" i="1"/>
  <c r="N137" i="1"/>
  <c r="M137" i="1"/>
  <c r="O127" i="1"/>
  <c r="N127" i="1"/>
  <c r="M127" i="1"/>
  <c r="N122" i="1"/>
  <c r="P122" i="1" s="1"/>
  <c r="M122" i="1"/>
  <c r="O120" i="1"/>
  <c r="N120" i="1"/>
  <c r="M120" i="1"/>
  <c r="N119" i="1"/>
  <c r="P119" i="1" s="1"/>
  <c r="M119" i="1"/>
  <c r="O113" i="1"/>
  <c r="N113" i="1"/>
  <c r="M113" i="1"/>
  <c r="O107" i="1"/>
  <c r="N107" i="1"/>
  <c r="M107" i="1"/>
  <c r="N106" i="1"/>
  <c r="P106" i="1" s="1"/>
  <c r="M106" i="1"/>
  <c r="O98" i="1"/>
  <c r="N98" i="1"/>
  <c r="M98" i="1"/>
  <c r="O94" i="1"/>
  <c r="N94" i="1"/>
  <c r="M94" i="1"/>
  <c r="O80" i="1"/>
  <c r="N80" i="1"/>
  <c r="M80" i="1"/>
  <c r="N75" i="1"/>
  <c r="P75" i="1" s="1"/>
  <c r="M75" i="1"/>
  <c r="N73" i="1"/>
  <c r="P73" i="1" s="1"/>
  <c r="M73" i="1"/>
  <c r="O67" i="1"/>
  <c r="N67" i="1"/>
  <c r="M67" i="1"/>
  <c r="O18" i="1" s="1"/>
  <c r="N64" i="1"/>
  <c r="P64" i="1" s="1"/>
  <c r="O59" i="1"/>
  <c r="N59" i="1"/>
  <c r="N30" i="1"/>
  <c r="N27" i="1"/>
  <c r="N24" i="1"/>
  <c r="O12" i="1" l="1"/>
  <c r="O11" i="1"/>
  <c r="K221" i="1"/>
  <c r="K222" i="1"/>
  <c r="P120" i="1"/>
  <c r="P191" i="1"/>
  <c r="P137" i="1"/>
  <c r="P148" i="1"/>
  <c r="P171" i="1"/>
  <c r="P199" i="1"/>
  <c r="P207" i="1"/>
  <c r="P59" i="1"/>
  <c r="P67" i="1"/>
  <c r="P24" i="1"/>
  <c r="P107" i="1"/>
  <c r="P113" i="1"/>
  <c r="P162" i="1"/>
  <c r="P167" i="1"/>
  <c r="P80" i="1"/>
  <c r="P94" i="1"/>
  <c r="P98" i="1"/>
  <c r="P154" i="1"/>
  <c r="P180" i="1"/>
  <c r="P27" i="1"/>
  <c r="P30" i="1"/>
  <c r="P127" i="1"/>
  <c r="P157" i="1"/>
  <c r="P203" i="1"/>
  <c r="P204" i="1"/>
  <c r="O13" i="1" l="1"/>
  <c r="O15" i="1"/>
  <c r="O17" i="1" l="1"/>
  <c r="O16" i="1"/>
</calcChain>
</file>

<file path=xl/sharedStrings.xml><?xml version="1.0" encoding="utf-8"?>
<sst xmlns="http://schemas.openxmlformats.org/spreadsheetml/2006/main" count="2065" uniqueCount="735">
  <si>
    <t>смотреть</t>
  </si>
  <si>
    <t>← YouTube видео-ролик PlantMarket о гортензиях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</si>
  <si>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</si>
  <si>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</si>
  <si>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</si>
  <si>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</si>
  <si>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Курс ЦБ РФ</t>
  </si>
  <si>
    <t>8 неделя 2022</t>
  </si>
  <si>
    <t>← Выберите период поставки</t>
  </si>
  <si>
    <r>
      <t xml:space="preserve">Адрес склада: </t>
    </r>
    <r>
      <rPr>
        <sz val="10.5"/>
        <color indexed="8"/>
        <rFont val="Arial"/>
        <family val="2"/>
        <charset val="204"/>
      </rPr>
      <t>Владимирская область, Киржачский район, дер. Знаменское</t>
    </r>
  </si>
  <si>
    <t>← Выберите упаковку корневой системы для ОКС</t>
  </si>
  <si>
    <r>
      <t xml:space="preserve">Минимальный оптовый заказ: 600 €. </t>
    </r>
    <r>
      <rPr>
        <sz val="10.5"/>
        <rFont val="Arial"/>
        <family val="2"/>
        <charset val="204"/>
      </rPr>
      <t>При заказе от 350-599 € действует торговая надбавка 10%</t>
    </r>
  </si>
  <si>
    <t>Количество гортензий</t>
  </si>
  <si>
    <t>Минимальный заказ на сорт ОКС: на кустовые формы 50 шт (при заказе 25 шт надбавка за сборку +5%)</t>
  </si>
  <si>
    <t>Сумма за гортензии</t>
  </si>
  <si>
    <t>Надбавка за сборку</t>
  </si>
  <si>
    <t>Предварительная сумма за растения</t>
  </si>
  <si>
    <t>Задаток при бронировании:  50%, доплата 50% за 2 недели до отгрузки</t>
  </si>
  <si>
    <t>Сумма за упаковку корневой системя (для ОКС)</t>
  </si>
  <si>
    <t>Оплата в рублях по курсу ЦБ РФ на дату зачисления</t>
  </si>
  <si>
    <t>Скидка или надбавка за объем</t>
  </si>
  <si>
    <t>Система скидок на растения:</t>
  </si>
  <si>
    <t xml:space="preserve">       при заказе гортензий более 2000 € -1%;  3000 €  -2%;  более 4000 € -3%; более 5000 € -4%; более 7000 € -5%; более 10000 € -6%</t>
  </si>
  <si>
    <t>Итоговая сумма заказа</t>
  </si>
  <si>
    <r>
      <rPr>
        <b/>
        <sz val="10.5"/>
        <rFont val="Arial"/>
        <family val="2"/>
        <charset val="204"/>
      </rPr>
      <t>NEW</t>
    </r>
    <r>
      <rPr>
        <sz val="10.5"/>
        <rFont val="Arial"/>
        <family val="2"/>
        <charset val="204"/>
      </rPr>
      <t xml:space="preserve"> Бесплатная доставка до терминалов ТК-партнеров в Москве: ПЭК, Желдор, Вера-1, РТС.</t>
    </r>
  </si>
  <si>
    <t>Количество коробок 120х50х50 для ОКС (УТ-00046700)</t>
  </si>
  <si>
    <t>Тара бесплатно</t>
  </si>
  <si>
    <t>Для заказов возможна индивидуальная упаковка корневой системы саженцев с ОКС:  торф+пленка 0,8 €/шт.</t>
  </si>
  <si>
    <t>*</t>
  </si>
  <si>
    <t xml:space="preserve">Артикул </t>
  </si>
  <si>
    <t>Размер</t>
  </si>
  <si>
    <t>Страна производства</t>
  </si>
  <si>
    <t>Цена, €</t>
  </si>
  <si>
    <t>Цена, ₽</t>
  </si>
  <si>
    <t>Кратность заказа</t>
  </si>
  <si>
    <r>
      <t>Заказ,</t>
    </r>
    <r>
      <rPr>
        <b/>
        <sz val="10"/>
        <rFont val="Arial"/>
        <family val="2"/>
        <charset val="204"/>
      </rPr>
      <t xml:space="preserve"> шт</t>
    </r>
  </si>
  <si>
    <t>Подтверждение</t>
  </si>
  <si>
    <t>Коробок (справочно)</t>
  </si>
  <si>
    <t xml:space="preserve">Предв. сумма за гортензии  </t>
  </si>
  <si>
    <t>Сумма</t>
  </si>
  <si>
    <t>Срок цветения</t>
  </si>
  <si>
    <t>Цвет</t>
  </si>
  <si>
    <t>arb. Annabelle_4-6</t>
  </si>
  <si>
    <t>87-99-0038</t>
  </si>
  <si>
    <t>arb. Annabelle</t>
  </si>
  <si>
    <t>ОКС, 4-6 веток</t>
  </si>
  <si>
    <t>NL</t>
  </si>
  <si>
    <t>arb. Annabelle_p12</t>
  </si>
  <si>
    <t>87-53-0086</t>
  </si>
  <si>
    <t>P12, 2-3 ветки</t>
  </si>
  <si>
    <t>в теч. 3 дней</t>
  </si>
  <si>
    <t>arb. Bounty_4-6</t>
  </si>
  <si>
    <t>87-99-0039</t>
  </si>
  <si>
    <t>arb. Bounty</t>
  </si>
  <si>
    <t>arb. Candybelle Bubblegum_p14</t>
  </si>
  <si>
    <t>87-53-0087</t>
  </si>
  <si>
    <t>arb. Candybelle Bubblegum</t>
  </si>
  <si>
    <t>P14, 2-3 ветки</t>
  </si>
  <si>
    <t>arb. Candybelle Marshmallow_p14</t>
  </si>
  <si>
    <t>87-53-0088</t>
  </si>
  <si>
    <t>arb. Candybelle Marshmallow</t>
  </si>
  <si>
    <t>Angels Blush_4-6</t>
  </si>
  <si>
    <t>87-41-0004</t>
  </si>
  <si>
    <t>Baby Lace_4-6</t>
  </si>
  <si>
    <t>87-53-0083</t>
  </si>
  <si>
    <t>Bobo_4-6</t>
  </si>
  <si>
    <t>87-99-0042</t>
  </si>
  <si>
    <t>Brussels Lace_4-6</t>
  </si>
  <si>
    <t>87-41-0009</t>
  </si>
  <si>
    <t>Brussels Lace_p8</t>
  </si>
  <si>
    <t>P8, 2-3 ветки</t>
  </si>
  <si>
    <t>FR</t>
  </si>
  <si>
    <t>Candlelight_2-3</t>
  </si>
  <si>
    <t>30-02-0026</t>
  </si>
  <si>
    <t>ОКС, 2-3 ветки</t>
  </si>
  <si>
    <t>Candlelight_4-6</t>
  </si>
  <si>
    <t>87-41-0010</t>
  </si>
  <si>
    <t>87-53-0082</t>
  </si>
  <si>
    <t>30-02-0027</t>
  </si>
  <si>
    <t>Candlelight_p8</t>
  </si>
  <si>
    <t>30-02-0120</t>
  </si>
  <si>
    <t>Colorful Cocktail_MP84</t>
  </si>
  <si>
    <t>87-41-0113</t>
  </si>
  <si>
    <t>кассета, MP84</t>
  </si>
  <si>
    <t xml:space="preserve"> -    €</t>
  </si>
  <si>
    <t>Cotton Cream_4-6</t>
  </si>
  <si>
    <t>87-41-0084</t>
  </si>
  <si>
    <t>Cotton Cream_MP84</t>
  </si>
  <si>
    <t>87-41-0109</t>
  </si>
  <si>
    <t>Dentelle De Gorron_4-6</t>
  </si>
  <si>
    <t>30-02-0029</t>
  </si>
  <si>
    <t>Dentelle De Gorron_p8</t>
  </si>
  <si>
    <t>30-02-0121</t>
  </si>
  <si>
    <t>Diamant Rouge_2-3</t>
  </si>
  <si>
    <t>30-02-0030</t>
  </si>
  <si>
    <t>Diamant Rouge_4-6</t>
  </si>
  <si>
    <t>87-41-0012</t>
  </si>
  <si>
    <t>30-02-0003</t>
  </si>
  <si>
    <t>Diamant Rouge_p8</t>
  </si>
  <si>
    <t>30-02-0060</t>
  </si>
  <si>
    <t>Diamantino_4-6</t>
  </si>
  <si>
    <t>30-02-0032</t>
  </si>
  <si>
    <t>Diamantino_p8</t>
  </si>
  <si>
    <t>30-02-0062</t>
  </si>
  <si>
    <t>Dolly_4-6</t>
  </si>
  <si>
    <t>87-41-0013</t>
  </si>
  <si>
    <t>Early Harry_4-6</t>
  </si>
  <si>
    <t>87-53-0081</t>
  </si>
  <si>
    <t>Fraise Melba_2-3</t>
  </si>
  <si>
    <t>87-90-0003</t>
  </si>
  <si>
    <t>Fraise Melba_p8</t>
  </si>
  <si>
    <t>30-02-0108</t>
  </si>
  <si>
    <t>Goliath_2-3</t>
  </si>
  <si>
    <t>30-02-0033</t>
  </si>
  <si>
    <t>Goliath_4-6</t>
  </si>
  <si>
    <t>30-02-0098</t>
  </si>
  <si>
    <t>Grandiflora_2-3</t>
  </si>
  <si>
    <t>30-02-0034</t>
  </si>
  <si>
    <t>Grandiflora_4-6</t>
  </si>
  <si>
    <t>30-02-0035</t>
  </si>
  <si>
    <t>Great Star_p8</t>
  </si>
  <si>
    <t>30-02-0103</t>
  </si>
  <si>
    <t>Infinity_4-6</t>
  </si>
  <si>
    <t>87-41-0154</t>
  </si>
  <si>
    <t>Infinity_MP84</t>
  </si>
  <si>
    <t>87-41-0119</t>
  </si>
  <si>
    <t>Levana_2-3</t>
  </si>
  <si>
    <t>30-02-0012</t>
  </si>
  <si>
    <t>Levana_4-6</t>
  </si>
  <si>
    <t>30-02-0126</t>
  </si>
  <si>
    <t>Limelight_2-3</t>
  </si>
  <si>
    <t>87-99-0002</t>
  </si>
  <si>
    <t>Limelight_4-6</t>
  </si>
  <si>
    <t>87-41-0016</t>
  </si>
  <si>
    <t>87-53-0004</t>
  </si>
  <si>
    <t>30-02-0038</t>
  </si>
  <si>
    <t>Limelight_p8</t>
  </si>
  <si>
    <t>30-02-0123</t>
  </si>
  <si>
    <t>Little Blossom_4-6</t>
  </si>
  <si>
    <t>87-41-0085</t>
  </si>
  <si>
    <t>Little Blossom_MP84</t>
  </si>
  <si>
    <t>87-41-0110</t>
  </si>
  <si>
    <t>Little Fraise_2-3</t>
  </si>
  <si>
    <t>87-99-0019</t>
  </si>
  <si>
    <t>Little Passion_MP84</t>
  </si>
  <si>
    <t>87-41-0111</t>
  </si>
  <si>
    <t>Little Spooky_4-6</t>
  </si>
  <si>
    <t>87-99-0053</t>
  </si>
  <si>
    <t>Magical Andes_4-6</t>
  </si>
  <si>
    <t>87-67-0008</t>
  </si>
  <si>
    <t>Magical Candle_4-6</t>
  </si>
  <si>
    <t>87-41-0018</t>
  </si>
  <si>
    <t>87-67-0012</t>
  </si>
  <si>
    <t>Magical Fire_2-3</t>
  </si>
  <si>
    <t>30-02-0040</t>
  </si>
  <si>
    <t>Magical Fire_4-6</t>
  </si>
  <si>
    <t>87-41-0023</t>
  </si>
  <si>
    <t>87-67-0001</t>
  </si>
  <si>
    <t>Magical Lime Sparkle_4-6</t>
  </si>
  <si>
    <t>87-67-0010</t>
  </si>
  <si>
    <t>Magical Matterhorn_4-6</t>
  </si>
  <si>
    <t>87-67-0011</t>
  </si>
  <si>
    <t>Magical Moonlight_4-6</t>
  </si>
  <si>
    <t>87-41-0064</t>
  </si>
  <si>
    <t>87-67-0002</t>
  </si>
  <si>
    <t>Magical Moonlight_p8</t>
  </si>
  <si>
    <t>30-02-0124</t>
  </si>
  <si>
    <t>Magical Starlight_2-3</t>
  </si>
  <si>
    <t>30-02-0039</t>
  </si>
  <si>
    <t>Magical Sweet Summer_4-6</t>
  </si>
  <si>
    <t>87-41-0026</t>
  </si>
  <si>
    <t>87-67-0014</t>
  </si>
  <si>
    <t>Magical Vesuvio_4-6</t>
  </si>
  <si>
    <t>October Bride_p8</t>
  </si>
  <si>
    <t>30-02-0127</t>
  </si>
  <si>
    <t>Phantom_2-3</t>
  </si>
  <si>
    <t>30-02-0095</t>
  </si>
  <si>
    <t>Phantom_4-6</t>
  </si>
  <si>
    <t>30-02-0064</t>
  </si>
  <si>
    <t>Phantom_p8</t>
  </si>
  <si>
    <t>30-02-0128</t>
  </si>
  <si>
    <t>Pink &amp; Rose_4-6</t>
  </si>
  <si>
    <t>87-41-0088</t>
  </si>
  <si>
    <t>Pink &amp; Rose_MP84</t>
  </si>
  <si>
    <t>87-41-0098</t>
  </si>
  <si>
    <t>Pink Diamond_2-3</t>
  </si>
  <si>
    <t>30-02-0001</t>
  </si>
  <si>
    <t>Pink Diamond_4-6</t>
  </si>
  <si>
    <t>30-02-0002</t>
  </si>
  <si>
    <t>Pink Lady_2-3</t>
  </si>
  <si>
    <t>30-02-0043</t>
  </si>
  <si>
    <t>Pink Lady_4-6</t>
  </si>
  <si>
    <t>87-99-0061</t>
  </si>
  <si>
    <t>Pinky Promise_4-6</t>
  </si>
  <si>
    <t>87-41-0129</t>
  </si>
  <si>
    <t>Pinky Promise_MP84</t>
  </si>
  <si>
    <t>87-41-0099</t>
  </si>
  <si>
    <t>Pinky Winky_2-3</t>
  </si>
  <si>
    <t>87-99-0029</t>
  </si>
  <si>
    <t>Polar Bear_2-3</t>
  </si>
  <si>
    <t>87-90-0002</t>
  </si>
  <si>
    <t>Pollstar_4-6</t>
  </si>
  <si>
    <t>87-99-0063</t>
  </si>
  <si>
    <t>Raspberry Pink_MP84</t>
  </si>
  <si>
    <t>87-41-0100</t>
  </si>
  <si>
    <t>Royal Flower_MP84</t>
  </si>
  <si>
    <t>87-41-0133</t>
  </si>
  <si>
    <t>Selection_2-3</t>
  </si>
  <si>
    <t>30-02-0044</t>
  </si>
  <si>
    <t>Selection_4-6</t>
  </si>
  <si>
    <t>30-02-0045</t>
  </si>
  <si>
    <t>serrata Blue Bird_4-6</t>
  </si>
  <si>
    <t>87-99-0073</t>
  </si>
  <si>
    <t>serrata Daredevil_4-6</t>
  </si>
  <si>
    <t>87-99-0072</t>
  </si>
  <si>
    <t>Silver Dollar_4-6</t>
  </si>
  <si>
    <t>87-41-0068</t>
  </si>
  <si>
    <t>87-53-0008</t>
  </si>
  <si>
    <t>30-02-0061</t>
  </si>
  <si>
    <t>Skyfall_2-3</t>
  </si>
  <si>
    <t>87-99-0032</t>
  </si>
  <si>
    <t>Skyfall_4-6</t>
  </si>
  <si>
    <t>87-53-0084</t>
  </si>
  <si>
    <t>87-99-0065</t>
  </si>
  <si>
    <t>Strawberry Blossom_4-6</t>
  </si>
  <si>
    <t>87-41-0092</t>
  </si>
  <si>
    <t>Strawberry Blossom_MP84</t>
  </si>
  <si>
    <t>87-41-0103</t>
  </si>
  <si>
    <t>Sugar Rush_MP84</t>
  </si>
  <si>
    <t>87-41-0101</t>
  </si>
  <si>
    <t>Summer Love_4-6</t>
  </si>
  <si>
    <t>87-41-0095</t>
  </si>
  <si>
    <t>Summer Snow_4-6</t>
  </si>
  <si>
    <t>87-41-0096</t>
  </si>
  <si>
    <t>Summer Snow_MP84</t>
  </si>
  <si>
    <t>87-41-0105</t>
  </si>
  <si>
    <t>Sundae Fraise_2-3</t>
  </si>
  <si>
    <t>30-02-0047</t>
  </si>
  <si>
    <t>Sundae Fraise_4-6</t>
  </si>
  <si>
    <t>87-41-0039</t>
  </si>
  <si>
    <t>Sundae Fraise_p8</t>
  </si>
  <si>
    <t>30-02-0129</t>
  </si>
  <si>
    <t>Tardiva_4-6</t>
  </si>
  <si>
    <t>87-53-0085</t>
  </si>
  <si>
    <t>Touch of Pink_4-6</t>
  </si>
  <si>
    <t>87-41-0097</t>
  </si>
  <si>
    <t>Touch of Pink_MP84</t>
  </si>
  <si>
    <t>87-41-0106</t>
  </si>
  <si>
    <t>Vanille Fraise_2-3</t>
  </si>
  <si>
    <t>30-02-0048</t>
  </si>
  <si>
    <t>Vanille Fraise_4-6</t>
  </si>
  <si>
    <t>87-53-0010</t>
  </si>
  <si>
    <t>30-02-0049</t>
  </si>
  <si>
    <t>Vanille Fraise_p8</t>
  </si>
  <si>
    <t>30-02-0130</t>
  </si>
  <si>
    <t>White Lady_2-3</t>
  </si>
  <si>
    <t>30-02-0024</t>
  </si>
  <si>
    <t>87-99-0033</t>
  </si>
  <si>
    <t>White Lady_4-6</t>
  </si>
  <si>
    <t>30-02-0088</t>
  </si>
  <si>
    <t>87-99-0069</t>
  </si>
  <si>
    <t>Whitelight_2-3</t>
  </si>
  <si>
    <t>87-99-0034</t>
  </si>
  <si>
    <t>Wim's Red_2-3</t>
  </si>
  <si>
    <t>87-90-0004</t>
  </si>
  <si>
    <t>Wim's Red_4-6</t>
  </si>
  <si>
    <t>87-41-0040</t>
  </si>
  <si>
    <t>УТ-00118486</t>
  </si>
  <si>
    <t>УТ-00046700</t>
  </si>
  <si>
    <t>УТ-00090304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</si>
  <si>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</si>
  <si>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</si>
  <si>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</si>
  <si>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</si>
  <si>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</si>
  <si>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</si>
  <si>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</si>
  <si>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</si>
  <si>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</si>
  <si>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</si>
  <si>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</si>
  <si>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</si>
  <si>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</si>
  <si>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</si>
  <si>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</si>
  <si>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</si>
  <si>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</si>
  <si>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</si>
  <si>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</si>
  <si>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</si>
  <si>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</si>
  <si>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</si>
  <si>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</si>
  <si>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</si>
  <si>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</si>
  <si>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</si>
  <si>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</si>
  <si>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</si>
  <si>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</si>
  <si>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</si>
  <si>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</si>
  <si>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</si>
  <si>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</si>
  <si>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</si>
  <si>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</si>
  <si>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</si>
  <si>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ТК-партнеров в Москве (ПЭК, Желдор, Вера-1, РТС)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</si>
  <si>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</si>
  <si>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</si>
  <si>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</si>
  <si>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</si>
  <si>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</si>
  <si>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</si>
  <si>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Москве:   - бесплатно до ТК-партнеров: ПЭК, Желдор, Вера-1, РТС.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</si>
  <si>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</si>
  <si>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</si>
  <si>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</si>
  <si>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</si>
  <si>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</si>
  <si>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</si>
  <si>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</si>
  <si>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</si>
  <si>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</si>
  <si>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</si>
  <si>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</si>
  <si>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</si>
  <si>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</si>
  <si>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</si>
  <si>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</si>
  <si>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</si>
  <si>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</si>
  <si>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</si>
  <si>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</si>
  <si>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</si>
  <si>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</si>
  <si>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Основные критерии оценки качества гортензий с ОКС: качество корневой системы и количество скелетных ветвей. Высота надземной части не является значимым показателем. По решению производителя гортензии могут поставляться как с обрезанными ветвями, так и не обрезанными. При посадке в контейнер не обрезанные ветви подлежат обрезке на 2/3.</t>
  </si>
  <si>
    <t>Мы предоставляем услугу по индивидуальной упаковке корневой системы саженцев с ОКС "торф+пленка" .</t>
  </si>
  <si>
    <t>Без упаковки</t>
  </si>
  <si>
    <t>УТ-00077722</t>
  </si>
  <si>
    <t>фото</t>
  </si>
  <si>
    <t>июль…авг</t>
  </si>
  <si>
    <t>белый</t>
  </si>
  <si>
    <t>июнь…авг</t>
  </si>
  <si>
    <t>бело-зеленый</t>
  </si>
  <si>
    <t>июль…сен</t>
  </si>
  <si>
    <t>розовый</t>
  </si>
  <si>
    <t>светло-розовый</t>
  </si>
  <si>
    <t xml:space="preserve">белый/розовый/красный </t>
  </si>
  <si>
    <t>июль…окт</t>
  </si>
  <si>
    <t>бело-розовый</t>
  </si>
  <si>
    <t>июнь…сент</t>
  </si>
  <si>
    <t>бледно зеленый…белый</t>
  </si>
  <si>
    <t>Очень ароматный сорт! В высоту достигает 55-60 см, с прямостоячими побегами, листья зеленые, блестящие. Соцветие - метёлка конической формы, крупное, при распускании цветки жемчужно-белые, очень ароматные. Цветение обильное, продолжительное. Устойчивость к заболеваниям высокая, морозостойкий сорт.</t>
  </si>
  <si>
    <t>июль..сент</t>
  </si>
  <si>
    <t>белый/фисташковый/розовый</t>
  </si>
  <si>
    <t>июнь…сен</t>
  </si>
  <si>
    <t>белый-розовый</t>
  </si>
  <si>
    <t>желто-зеленый/кремовый/красный</t>
  </si>
  <si>
    <t>кремово-белый/темно-розовый</t>
  </si>
  <si>
    <t>июль…сент</t>
  </si>
  <si>
    <t>зеленоватый/кремовый/нежно-розовый</t>
  </si>
  <si>
    <t>нежно-салатовый/кремовый/белый</t>
  </si>
  <si>
    <t>белый/розовый/малиновый</t>
  </si>
  <si>
    <t>желто-зеленый/белый/нежно-розовый</t>
  </si>
  <si>
    <t>белый/розовый</t>
  </si>
  <si>
    <t>бело-кремовый...розово-фиолетовый</t>
  </si>
  <si>
    <t>Сорт сохраняющий эффектный вид на протяжении всего сезона. Крепкие, прочные побеги фиолетового цвета образуют куст с вертикальной, слегка раскидистой кроной. Соцветие- широкая, немного сплющенная метелка округло-конусовидной формы из стерильных и фертильных цветков. В начале цветения соцветия -бело-кремовые, со временем становятся розово-фиолетовыми. Осенью розово-красные стерильные цветки красиво контрастируют с фиолетовыми фертильными. Также примечателен лимонно-медной окраской листвы к осени. Обильное цветение начинается довольно рано и длится с начала июня до конца августа/начала сентября. Неприхотливый устойчивый сорт, выдерживающий без укрытия даже очень суровые зимы.</t>
  </si>
  <si>
    <t>июнь…окт</t>
  </si>
  <si>
    <t>белый…розовый…красный с белым</t>
  </si>
  <si>
    <t xml:space="preserve">Улучшенный сорт гортензии метельчатой «Vanilla Fraise». Побеги жесткие, прямостоячие, окрашены в яркий темно-бордовый цвет с коричневым оттенком. Листва темно-зеленого цвета, узко яйцевидной формы. Соцветие огромной, плотно- пирамидальной формы, длиной 30-40 см(45-55 см). В начале цветения бутоны молочно-белые, затем приобретают нежно-розовые отттенки цвета, а к концу становятся насыщенной малиново-винной окраски. При этом верхняя часть соцветия сохраняет ослепительно-белый тон. Контрастная окраска "дуо" -бело/красная держится долго и выглядит очень эффектно! Цветет продолжительно — с июля до конца октября. К почве нетребовательна, растет на солнце и в полутени. Зимостойкость: до -34 С.
</t>
  </si>
  <si>
    <t>июнь..авг</t>
  </si>
  <si>
    <t>белый/палево-розовый</t>
  </si>
  <si>
    <t>белый/розовый/темно-красный</t>
  </si>
  <si>
    <t>белый-молочно-кремовый</t>
  </si>
  <si>
    <t>зеленый/белый/розовый</t>
  </si>
  <si>
    <t>белый/нежно-розовый</t>
  </si>
  <si>
    <t>июль..окт</t>
  </si>
  <si>
    <t>белый/зеленый/розовый</t>
  </si>
  <si>
    <t>светло-зеленый/кремовый/розовый</t>
  </si>
  <si>
    <t>белый/зеленый</t>
  </si>
  <si>
    <t>зеленоватый/белый розовый</t>
  </si>
  <si>
    <t>авг…сен</t>
  </si>
  <si>
    <t>белый/темно-розовый/пурпурный</t>
  </si>
  <si>
    <t>белый…лимонный…красно-фиолетовый</t>
  </si>
  <si>
    <t>Новый сорт, похожий на Skyfall. Один из родителей сорт метельчатой гортензии – Phantom. Пока достаточно редкий в коллекциях. Побеги крепкие, вертикальные. Соцветия плотные, длиной 10-15 см. Цветки звездчатой формы, с удлиненными лепестками белого, затем лаймового цвета, в конце цветения приобретает красно-фиолетовый оттенок. Гортензия светолюбива, но хорошо растет и в полутени. Зимостойкость высокая, но молодые растения лучше на зиму укрывать.</t>
  </si>
  <si>
    <t>зеленовато-белый</t>
  </si>
  <si>
    <t>июнь..сен</t>
  </si>
  <si>
    <t>белый/розовый/красный</t>
  </si>
  <si>
    <t>сент…окт</t>
  </si>
  <si>
    <t>кремово-белый/нежно-салатовый</t>
  </si>
  <si>
    <t>кремовый/светло-розовый</t>
  </si>
  <si>
    <t>белый/ярко-розовый/малиновый</t>
  </si>
  <si>
    <t>белый/темно-розовый</t>
  </si>
  <si>
    <t>зеленый/кремовый/розовый</t>
  </si>
  <si>
    <t>зеленоватый-белый/розовый/темно-розовый</t>
  </si>
  <si>
    <t>кремовый/бело-розовый/темно-розовый</t>
  </si>
  <si>
    <t>кремово-белый/нежно-розовый</t>
  </si>
  <si>
    <t>фисташковый/белый/розовый</t>
  </si>
  <si>
    <t>фиолетовой-синий/голубой/лиловый</t>
  </si>
  <si>
    <t>темно-розовый</t>
  </si>
  <si>
    <t>июнь..окт</t>
  </si>
  <si>
    <t>кремово-белый/дымчато-розовый</t>
  </si>
  <si>
    <t>кремовый/розовый/малиновый</t>
  </si>
  <si>
    <t>белый/розоватый</t>
  </si>
  <si>
    <t>белый/розовый/насыщенно-розовый</t>
  </si>
  <si>
    <t>зеленовато-кремовый-белый</t>
  </si>
  <si>
    <t>бело-кремовый...розовый</t>
  </si>
  <si>
    <t>Высокодекоративный сорт. Цветки кремово-белые, при отцветании розовые, собраны в крупные соцветия длиной 30 см, цветёт обильно в июле-сентябре на побегах текущего года, срезанные соцветия используются как сухоцветы, требует плодородной, влажной кислой почвы и полутенистого места, эффектна в групповых посадках. Зимостойка.</t>
  </si>
  <si>
    <t>лимонный…кремовый…белый…бело-розовый</t>
  </si>
  <si>
    <t>Компактный выразительный сорт, легко растет, хорошо ветвится и имеет темно-зеленые листья, которые красиво контрастируют с белыми цветами. Первоначально цветы имеют лимонный цвет, до превращения в кремовый, далее переходят к белому, осенью цветы становятся светло-розовыми. Куст вырастает до максимальной высоты около 1 метра. Идеален для использования на террасе, патио, балконах.</t>
  </si>
  <si>
    <t>Описание</t>
  </si>
  <si>
    <t>Гортензия представляет собой красивый кустарник с крупными шаровидными соцветиями. Начинает цвести в год посадки. Ежегодный прирост в высоту и ширину до 20 см. Продолжительность жизни 50 лет</t>
  </si>
  <si>
    <t>Гортензия цветет пышными, шаровидными соцветиями. Очень зимостойкая, нуждается каждую весну в формирующей обрезке. Совершенно не капризна, окраска может варьироваться от белого до нежно-зеленого</t>
  </si>
  <si>
    <t>Гортензия отличается очень обильным цветением, куст компактный, крона округлая. Во время цветения куст не разваливается. Распускается нежно-розовым цветом, по мере своего распускания становится ярко-розовой</t>
  </si>
  <si>
    <t>Гортензия завоевала бронзовую медаль на выставке ПЛАНТАРИУМ 2019. Очень крупная, с округлой формой куста, соцветия светло-розовые, но постепенно светлеют. Любит солнечные зоны, в тени цветет менее активно</t>
  </si>
  <si>
    <t>Гортензия цветет обильно и продолжительно. Цветет сначал быелыми, затем розовыми цветками, которые к осени становятся тено-красными. Любит тень или полутень.</t>
  </si>
  <si>
    <t>Гортензия с белыми цветками, которые розовеют осенью. Побеги сильные, листья темно-зеленые. Место солнечное или полу-тенистое.</t>
  </si>
  <si>
    <t>Гортензия отличается пышным кустом и цветом бутонов. При раскрытии они имеют зеленовато-лимонный цвет, потом становятся фисташковыми. А впоследствии розоватовыми или кремовыми.</t>
  </si>
  <si>
    <t>Гортензия белого цвета с кремовым оттенком, к осени розовеет. Соцветие метелка конической формы. Листья большие, темно-зеленые. Неприхотливый, зимостойкий сорт.</t>
  </si>
  <si>
    <t>Гортензия с округлой, густой кроной, соцветия конической формы состоят из нескольких типов цветков (мелких, крупных, стерильных). К осени цвет становится ярко-красным. Награждена серебряной медалью на всемирной цветочной выставке.</t>
  </si>
  <si>
    <t>Гортензия с большими цветками, в течении сезона меняет цвет от кремово-белого до темно-розового. Светолюбива, зимостойкость высокая, но молодые растения лучше укрывать.</t>
  </si>
  <si>
    <t>Гортензия с кремовыми, округлыми цветками средней величины. Прекрасно смотрится в небольших группах на газонах. Куст аккуратный и компактный с плотной, округлой формой.</t>
  </si>
  <si>
    <t>Гортензия с очень крупными соцветиями, напоминающими облако. В начале цветения они нежно-салатовые или кремовые, по мере роста становятся белоснежными. Цветение обильное.</t>
  </si>
  <si>
    <t>Гортензия с красивым и компактным кустом. Обладательница множетсва наград и медалей. Название переводится как "красный бриллиант". Меняет цвет до розового и позже малинового. Листья сочно-зеленого цвета до оранжево-красного.</t>
  </si>
  <si>
    <t>Гортензия пышноцветущая. В начале цветения имеет желто-зеленую окраску, затем белую и к концу цветения светло-розовую.</t>
  </si>
  <si>
    <t>Гортензия сорта Dolly с английского языка переводится "овечка". Это пышный, раскидистый кустарник, усыпанный большими соцветиями белого цвета, который к осени розовеет.</t>
  </si>
  <si>
    <t xml:space="preserve">Гортензия с крупными соцветиями белого цвета, с возрастом становится палево-розовой. Листья крупные, с выемчато-пильчатым краем, насыщенного изумрудно цвета, сидят на черешках вишнёвого цвета. 
</t>
  </si>
  <si>
    <t>Гортензия с крупными и удлененными соцветиями, состоящая из мелких белых цветов. В течении сезона оттенок меняется от кремового, белоснежного до нежно-розового.</t>
  </si>
  <si>
    <t>Гортензия с невероятно большими стерильными цветками, в диаметре которые вырастают до 10 см. Один цветок состоит из четырех лепестков и немного скручивается вниз.</t>
  </si>
  <si>
    <t>Гортензия цветет более 150 дней, очень компактная, куст не разваливается. Светолюбива, но хорошо растет и в тени. Можно получить роскошную не формируемую бордюрную изгородь.</t>
  </si>
  <si>
    <t>Гортензия с пьянящим медовым ароматом и крупными соцветиями до 50 см. В момент распускания цвет белый, затем меняется на кремовый.</t>
  </si>
  <si>
    <t>Гортензия является цветущим, листопадным кустарником. Имеет раскидистую форму, во время цветения не требует подвязки и опоры.</t>
  </si>
  <si>
    <t>Гортензия сначала белого цвета, затем меняет окраску на нежно-розовую и до конца сезона остается в таком цвете. Листья очень темные, зеленого цвета.</t>
  </si>
  <si>
    <t>Гортензия комактная, карликовая. Цветет очень красиво и также красиво увядает. В самом начале цветения окраска соцветий темно-зеленая, затем лимонно-кремовая и при отцветании имеет белоснежную окраску, которая превращается в розовую.</t>
  </si>
  <si>
    <t>Гортензия в период цветения смотрится одним огромынм кустом зеленовато-белого цвета. Цветение обильное. Рекомендуется для бордюрных изгородей и небольших садов.</t>
  </si>
  <si>
    <t>Гортензия с бело-зеленоватыми пышными цветами. В высота максимум вырастает до 50 см. Благодаря своему комактному размеру, ее можно выращивать как в горшках, так и в садах.</t>
  </si>
  <si>
    <t>Гортензия карликовая, собрана в пирамидальные соцветия-метелки, при распускании становится зеленоватой, постепенно белеет,затем розовеет.</t>
  </si>
  <si>
    <t>Гортензия Magical Candle в переводе на русский язык "волшебная свеча". Необыкновенно красивый сорт. Окрас от нежно-кремового до малинового ближе к осени.</t>
  </si>
  <si>
    <t>Гортензия Magical Fire в переводе с английского означает "волшебный огонь". На стадии распускания бутоны светло-розовые, но к концу сезона приобретают красный или даже бордовый цвет.</t>
  </si>
  <si>
    <t>Гортензия с крупными, узко-пирамидальными соцветиями. Побеги не падают под своей тяжестью. Очень компактная форма, куст не будет превышать более 150 см высотой и диаметром больше 100см.</t>
  </si>
  <si>
    <t>Гортензия с ажурной кроной. Цветовая гамма зависит от того места, где она произрастает. В тени она кремово-зеленая..</t>
  </si>
  <si>
    <t>Гортензия практически не изменяет окраску, остается белой до конца сезона. Куст с прямостоящими побегами, не разваливается, форма округлая.</t>
  </si>
  <si>
    <t>Гортензия Magical Sweet Summer в переводе с английского "Волшебное Сладкое Лето". В раскрывающихся бутонах имеет зеленый оттенок, по мере роста, цветки становятся белыми. Сорт светолюбивый.</t>
  </si>
  <si>
    <t>Гортензия с комактным размером куста и обильным цветением. Цветки крупные, собранные в плотные соцветия пирамидальной формы. В начале бутонизации цвет белый, нежно-розовый. К концу сезона окрас меняется на насыщенный розовый.</t>
  </si>
  <si>
    <t>Гортензия с белыми соцветиями, к концу цветения становятся нежно-салатовыми. Состоят из стерильных и плодущих цветков в гармоничном количественном соотношении. Зимует без укрытия.</t>
  </si>
  <si>
    <t>Гортензия совершенно не имеет аромата. Цветет обильно и красочно. Соцветия крупные, пирамидальной формы.</t>
  </si>
  <si>
    <t>Гортензия меняет окрас от белого к ярко-розовому от основания соцветия к макушке. В конце сезона приобретает малиновый цвет.</t>
  </si>
  <si>
    <t>Гортензия в переводе с английского языка "розовый бриллиант". Сорт очен любим цветоводами и ландшафтными дизайнерами. Соцветия крупные, белые. К концу сезона становятся красными.</t>
  </si>
  <si>
    <t>Гортензия конусовидной формы, с соцветиями нежно-розового цвета. Побеги сильные, коричневого цвета, меняющие окраску на красный. Очень длительный срок цветения. Есть приятный, ненавязчивый запах.</t>
  </si>
  <si>
    <t>Гортензия компактных размеров, расцветка меняется весь сезон от белого до темно-розового. Соцветия пирамидальной формы, плотные, среднего размера.</t>
  </si>
  <si>
    <t>Гортензия имеет бело-розовые цветки, кторые меняются на насыщенно-розовые. Осенью листва преобретает красный оттенок, это придает особый шарм растению.</t>
  </si>
  <si>
    <t>Гортензия в перерводе с английского "полярный медведь". Это крупный и раскидистый кустарник, с массивными соцветиями до 40 см. Вначале цветения имеет окрас лайма, затем она белеет и коконцу сезона становится розовой.</t>
  </si>
  <si>
    <t>Гортензия представляет собой куст среднего размера с мелкими цветочками. Одна из раннецветущих гортензий. Отлчино растет в тени.Цвет меняет от слегка зеленого до лососевого к концу цветения.</t>
  </si>
  <si>
    <t>Гортензия с пышными соцветиями, зацветает белыми цветками, затем становится розовой. Место солнечное или полутенистое.</t>
  </si>
  <si>
    <t>Гортензия обильного цветения с большими соцветимяи. Распускается белыми цветами, в конце сезона становится розовой. Ветки без проблем держат крупные соцветия.</t>
  </si>
  <si>
    <t>Гортензия с мощными и сильными побегами. Стебли красно-коричневого цвета. Соцветия очень плотные белого цвета, к концу цветения становятся розоватыми.</t>
  </si>
  <si>
    <t>Гортензия с красивыми и крупными соцветиями, меняют окрас в течение всего периода цветения. Имеют несколько оттенков. Более насыщенный цвет у серединных соцветий – розово-пурпурный с голубыми тычинками. Большие соцветия по краям окрашены от нежно-розового, светло-лилового до ярко-синего, фиолетового</t>
  </si>
  <si>
    <t>Яркая гортензия с прекрасными характеристиками. Цветение продолжительное, в июле – сентябре на побегах текущего года. Темно-красные молодые побеги, на которых которые летом появляются ярко-розовые кружевные цветки (на кислой почве цветки темно-пурпурного цвета). В конце цветения засохшие цветки темно-красного цвета сохраняют свой цвет и держатся всю зиму. Цветы и темно-шоколадная блестящая листва красиво контрастируют. По сравнению с другими разновидностями пильчатых гортензий, у этого сорта листва летом остается очень темной (даже на солнечном месте). Daredevil вырастает в высоту до 50-60 см и шириной 100 см. Морозостойкий сорт, подходит для массовой посадки.</t>
  </si>
  <si>
    <t>Гортензия в переводе с английского "серебряный доллар". Очень пышная, с раскидистыми ветвями. Подвязывать данный сорт нет необходимости. Ао форме белые соцветия напоминают пирамидки.</t>
  </si>
  <si>
    <t>Гортензия цветет большими соцветиями белого цвета в конце цветения становится бледно-розовыми. Цветки крупные, по своей форме напоминают гиацинты.</t>
  </si>
  <si>
    <t xml:space="preserve">Гортензия с конусобразными соцветиями, напоминающими клубнику. Цветы окрашены в светло-зелёный тон, с течением времени становятся белого цвета, а в конце цветения — приобретают розовый оттенок. 
</t>
  </si>
  <si>
    <t>Гортензия с пирамидальными соцветиями, миниатюрная. Крона густая, округлая, ветви не разваливаются. Предпочитает рассеянный свет.</t>
  </si>
  <si>
    <t>Гортензия с цветами белых и розовых оттенков, компактной кроной. Листва темно-зеленых оттенков. Относится к виду низкорослых.</t>
  </si>
  <si>
    <t>Гортензия в переводе с английского "летний снег", с плотным и пышным цветением. Крона шаровидная, при правильно уходе может вырасти до 3-х метров. Листья крупные с заостренным концом.</t>
  </si>
  <si>
    <t>Гортензия одна из самых медленно растущих, карликовых сортов. Цветки белые, с возрастом приобретают розовый оттенок. Листья темно-зеленые. Куст растет компактно и иметт круглую форму.</t>
  </si>
  <si>
    <t>Гортензия формирует плотный, раскидистый куст. Окрас белый, к концу сезона становится нежно-розовым. Место солнечное или полутенистое.</t>
  </si>
  <si>
    <t>Гортензия имеет соцветия пирамидальной формы, бело-розового окраса. К концу цветения становятся бордово-красными. Кустарник мощный и раскидистый. Цветси начинает в год высадки.</t>
  </si>
  <si>
    <t>Гортензия с соцветиями конусовидной формы. Вначале цветения окрас белый, затем может порозоветь. Имеет сильный аромат, лепестки с зубчатым краемт.</t>
  </si>
  <si>
    <t>Гортензия часто используется в ландшафтном дизайне. Растение неприхотливое и иметт шикарный вид. Соцветия окрашены в белый цвет, затем в розовый и в конце цветения становится малиновым.</t>
  </si>
  <si>
    <r>
      <t xml:space="preserve">Выдача заказов: 8-15 недели 2022 </t>
    </r>
    <r>
      <rPr>
        <sz val="10.5"/>
        <rFont val="Arial"/>
        <family val="2"/>
        <charset val="204"/>
      </rPr>
      <t>(с 21.02-16.04)</t>
    </r>
  </si>
  <si>
    <t>Прием заказов: до 15 февраля 2022</t>
  </si>
  <si>
    <t>На некоторые позиции р12 и p14 возможен заказ 16 / 12  шт с надбавкой за сборку +5%</t>
  </si>
  <si>
    <t>Гортензии с ОКС упаковываются в гофрокороба 120х50х50 см со средней вместимостью 200-250 шт корней. 
Гортензии в контейнерах упаковываются в фанерные ящики 60х40х26 см с вместимостью для Р8 - 40 шт, для Р12 - 16 шт, для Р14 - 12 шт.
Гортензии в кассетах упаковываются в фанерные ящики 60х40х26 см с вместимостью 1 кассета.</t>
  </si>
  <si>
    <t xml:space="preserve"> </t>
  </si>
  <si>
    <t>закрыт приём заказов</t>
  </si>
  <si>
    <t>87-67-0006</t>
  </si>
  <si>
    <t>Доступно к заказу</t>
  </si>
  <si>
    <t>87-99-0010</t>
  </si>
  <si>
    <t>Bee Happy_2-3</t>
  </si>
  <si>
    <t>30-02-0135</t>
  </si>
  <si>
    <t>46-02-2010</t>
  </si>
  <si>
    <t>46-02-2012</t>
  </si>
  <si>
    <t>46-02-2013</t>
  </si>
  <si>
    <t>46-02-2014</t>
  </si>
  <si>
    <t>46-02-2017</t>
  </si>
  <si>
    <t>87-67-0015</t>
  </si>
  <si>
    <t>87-99-0082</t>
  </si>
  <si>
    <t>87-99-0083</t>
  </si>
  <si>
    <t>87-99-0089</t>
  </si>
  <si>
    <t>87-99-0090</t>
  </si>
  <si>
    <t>87-99-0091</t>
  </si>
  <si>
    <t>Гортензии с ОКС от русских производителей</t>
  </si>
  <si>
    <t>RUS</t>
  </si>
  <si>
    <t>ОКС, 3-4 ветки</t>
  </si>
  <si>
    <t>зеленый...белый...розовый</t>
  </si>
  <si>
    <t>Русские производители:</t>
  </si>
  <si>
    <t>87-07-1988</t>
  </si>
  <si>
    <t>87-07-9395</t>
  </si>
  <si>
    <t>87-07-9025</t>
  </si>
  <si>
    <t>87-07-9396</t>
  </si>
  <si>
    <t>87-07-9006</t>
  </si>
  <si>
    <t>87-07-6705</t>
  </si>
  <si>
    <t>87-07-2032</t>
  </si>
  <si>
    <t>87-07-7312</t>
  </si>
  <si>
    <t>87-07-2039</t>
  </si>
  <si>
    <t>87-07-7313</t>
  </si>
  <si>
    <t>87-07-6508</t>
  </si>
  <si>
    <t>87-07-10033</t>
  </si>
  <si>
    <t>87-07-10031</t>
  </si>
  <si>
    <t>87-07-10037</t>
  </si>
  <si>
    <t>87-07-7315</t>
  </si>
  <si>
    <t>87-07-2014</t>
  </si>
  <si>
    <t>87-07-2052</t>
  </si>
  <si>
    <t>87-07-7320</t>
  </si>
  <si>
    <t>87-07-2088</t>
  </si>
  <si>
    <t>87-07-2090</t>
  </si>
  <si>
    <t>87-07-0908</t>
  </si>
  <si>
    <t>87-07-9404</t>
  </si>
  <si>
    <t>87-07-2130</t>
  </si>
  <si>
    <t>87-07-1172</t>
  </si>
  <si>
    <t>87-07-2152</t>
  </si>
  <si>
    <t>87-07-2155</t>
  </si>
  <si>
    <t>87-07-2158</t>
  </si>
  <si>
    <t>87-07-9339</t>
  </si>
  <si>
    <t>87-07-9412</t>
  </si>
  <si>
    <t>87-07-9413</t>
  </si>
  <si>
    <t>87-07-1994</t>
  </si>
  <si>
    <t>87-07-9414</t>
  </si>
  <si>
    <t>87-07-9415</t>
  </si>
  <si>
    <t>87-07-2173</t>
  </si>
  <si>
    <t>87-07-2177</t>
  </si>
  <si>
    <t>87-07-9621</t>
  </si>
  <si>
    <t>87-07-9420</t>
  </si>
  <si>
    <t>87-07-9065</t>
  </si>
  <si>
    <t>87-07-10536</t>
  </si>
  <si>
    <t>87-07-2212</t>
  </si>
  <si>
    <t>87-07-7332</t>
  </si>
  <si>
    <t>87-07-2217</t>
  </si>
  <si>
    <t>87-07-2193</t>
  </si>
  <si>
    <t>87-07-2221</t>
  </si>
  <si>
    <t>87-07-2223</t>
  </si>
  <si>
    <t>87-07-10062</t>
  </si>
  <si>
    <t>87-07-10063</t>
  </si>
  <si>
    <t>87-07-2228</t>
  </si>
  <si>
    <t>87-07-2231</t>
  </si>
  <si>
    <t>87-07-1074</t>
  </si>
  <si>
    <t>87-07-2240</t>
  </si>
  <si>
    <t>87-07-2245</t>
  </si>
  <si>
    <t>87-07-2246</t>
  </si>
  <si>
    <t>87-07-9423</t>
  </si>
  <si>
    <t>P12</t>
  </si>
  <si>
    <t>P9</t>
  </si>
  <si>
    <t>розовый...красный</t>
  </si>
  <si>
    <t>голубой</t>
  </si>
  <si>
    <t xml:space="preserve">голубой…синий…фиолетово-розовый </t>
  </si>
  <si>
    <t>розовый…розово-лиловый</t>
  </si>
  <si>
    <t>белый…кремовый...розовый</t>
  </si>
  <si>
    <t xml:space="preserve">розово-красный </t>
  </si>
  <si>
    <t>тёмно-синий…тёмно-розовый</t>
  </si>
  <si>
    <t xml:space="preserve">красный </t>
  </si>
  <si>
    <t>белый…светло-розовый</t>
  </si>
  <si>
    <t>красный…фиолетовый</t>
  </si>
  <si>
    <t>июль...сент</t>
  </si>
  <si>
    <t>красно-малиновый</t>
  </si>
  <si>
    <t>macr. Alpengluhen</t>
  </si>
  <si>
    <t>macr. Blaumeise</t>
  </si>
  <si>
    <t>macr. Bouquet Rose</t>
  </si>
  <si>
    <t>macr. Dancing Angel</t>
  </si>
  <si>
    <t>macr. Doppio Nuvela</t>
  </si>
  <si>
    <t>macr. Doppio Rosa</t>
  </si>
  <si>
    <t>macr. Grunes Gewolbe</t>
  </si>
  <si>
    <t>macr. Hamburg</t>
  </si>
  <si>
    <t>macr. Hot Red</t>
  </si>
  <si>
    <t>macr. Mme E. Mouillere</t>
  </si>
  <si>
    <t>macr. Perfection</t>
  </si>
  <si>
    <t>macr. Red Angel</t>
  </si>
  <si>
    <t>macr. Rotkehlchen</t>
  </si>
  <si>
    <t>macr. Schloss Wackerbarth</t>
  </si>
  <si>
    <t>macr. You and Me Perfection</t>
  </si>
  <si>
    <t>pan. Angels Blush</t>
  </si>
  <si>
    <t>pan. Baby Lace</t>
  </si>
  <si>
    <t>pan. Bobo</t>
  </si>
  <si>
    <t>pan. Brussels Lace</t>
  </si>
  <si>
    <t>pan. Candlelight</t>
  </si>
  <si>
    <t>pan. Colorful Cocktail</t>
  </si>
  <si>
    <t>pan. Cotton Cream</t>
  </si>
  <si>
    <t>pan. Dentelle De Gorron</t>
  </si>
  <si>
    <t>pan. Diamant Rouge</t>
  </si>
  <si>
    <t>pan. Diamant Rouge ХИТ</t>
  </si>
  <si>
    <t>pan. Diamantino</t>
  </si>
  <si>
    <t>pan. Dolly</t>
  </si>
  <si>
    <t>pan. Early Harry</t>
  </si>
  <si>
    <t>pan. Fraise Melba</t>
  </si>
  <si>
    <t>pan. Goliath</t>
  </si>
  <si>
    <t>pan. Grandiflora</t>
  </si>
  <si>
    <t>pan. Great Star</t>
  </si>
  <si>
    <t>pan. Levana</t>
  </si>
  <si>
    <t>pan. Little Spooky</t>
  </si>
  <si>
    <t>pan. Magical Andes NEW</t>
  </si>
  <si>
    <t>pan. Magical Candle</t>
  </si>
  <si>
    <t>pan. Magical Fire</t>
  </si>
  <si>
    <t>pan. Magical Lime Sparkle</t>
  </si>
  <si>
    <t>pan. Magical Matterhorn NEW</t>
  </si>
  <si>
    <t>pan. Magical Moonlight ХИТ</t>
  </si>
  <si>
    <t>pan. Magical Starlight</t>
  </si>
  <si>
    <t>pan. Magical Vesuvio NEW</t>
  </si>
  <si>
    <t>pan. October Bride</t>
  </si>
  <si>
    <t>pan. Phantom ХИТ</t>
  </si>
  <si>
    <t>pan. Pink &amp; Rose NEW 2020</t>
  </si>
  <si>
    <t>pan. Pink Diamond</t>
  </si>
  <si>
    <t>pan. Pink Lady</t>
  </si>
  <si>
    <t>pan. Pinky Winky</t>
  </si>
  <si>
    <t>pan. Polar Bear ХИТ</t>
  </si>
  <si>
    <t>pan. Pollstar</t>
  </si>
  <si>
    <t>pan. Raspberry Pink NEW 2020</t>
  </si>
  <si>
    <t>pan. Royal Flower NEW 2020</t>
  </si>
  <si>
    <t>pan. Selection</t>
  </si>
  <si>
    <t>pan. Skyfall NEW</t>
  </si>
  <si>
    <t>pan. Sugar Rush NEW 2020</t>
  </si>
  <si>
    <t>pan. Sundae Fraise ХИТ</t>
  </si>
  <si>
    <t>pan. Tardiva</t>
  </si>
  <si>
    <t>pan. Vanille Fraise ХИТ</t>
  </si>
  <si>
    <t>pan. White Lady</t>
  </si>
  <si>
    <t>pan. Whitelight NEW</t>
  </si>
  <si>
    <t>pan. Wim's Red ХИТ</t>
  </si>
  <si>
    <t>pan. Limelight</t>
  </si>
  <si>
    <t>pan. Perle d`Automne</t>
  </si>
  <si>
    <t>serr. Daredevil</t>
  </si>
  <si>
    <t>serr. Blue Bird</t>
  </si>
  <si>
    <t>pan. Unique</t>
  </si>
  <si>
    <t>pan. Early Sensation</t>
  </si>
  <si>
    <t>ОКС, 80 см штамб без кроны</t>
  </si>
  <si>
    <t>Минимальный заказ на сорт p8/р9 - 40 шт; р12 - 32/25 шт; р14 -  24, кассеты - 84 шт (1 кассета)</t>
  </si>
  <si>
    <t>Итоговая сумма (европейские производители)</t>
  </si>
  <si>
    <t>Количество фанерных ящиков 60х40х26 для p8/р14 и кассет (УТ-00118486)</t>
  </si>
  <si>
    <t>Количество фанерных ящиков 60х40х26 для p9/р12 (УТ-00051394)</t>
  </si>
  <si>
    <t>Ящик фанерный (60х40х26)</t>
  </si>
  <si>
    <t>Гофрокороб PlantMarket (120х50х50, бурый, П-32)</t>
  </si>
  <si>
    <t>Поддон (1200x800) до 1500кг</t>
  </si>
  <si>
    <t xml:space="preserve">Упаковка торф+пленка </t>
  </si>
  <si>
    <t>УТ-00051394</t>
  </si>
  <si>
    <t>Ящик фанерный Hoogen (60х40х21)</t>
  </si>
  <si>
    <t>июнь...окт</t>
  </si>
  <si>
    <t>белый…светло-розовый…бурый</t>
  </si>
  <si>
    <t>кремовый…розовый…винно-красный</t>
  </si>
  <si>
    <t>лаймовый…розово-зелено-белый</t>
  </si>
  <si>
    <t>лимонно-жёлтый…белоснежный…розоватый</t>
  </si>
  <si>
    <t>лаймовый…с оттенком розового</t>
  </si>
  <si>
    <t>белый…розоватый</t>
  </si>
  <si>
    <r>
      <t xml:space="preserve">pan. Cotton Cream </t>
    </r>
    <r>
      <rPr>
        <b/>
        <i/>
        <sz val="10"/>
        <color rgb="FF7030A0"/>
        <rFont val="Arial"/>
        <family val="2"/>
        <charset val="204"/>
      </rPr>
      <t>NEW 2019</t>
    </r>
  </si>
  <si>
    <r>
      <t xml:space="preserve">pan. Royal Flower </t>
    </r>
    <r>
      <rPr>
        <b/>
        <i/>
        <sz val="10"/>
        <color rgb="FF7030A0"/>
        <rFont val="Arial"/>
        <family val="2"/>
        <charset val="204"/>
      </rPr>
      <t>NEW 2020</t>
    </r>
  </si>
  <si>
    <t>macr. Blauer Zwerg</t>
  </si>
  <si>
    <t>querc. Sike's Dwarf</t>
  </si>
  <si>
    <t>serr. Avelroz</t>
  </si>
  <si>
    <t>Новинка 2022! Высота 80-100 см, зимостойкость -25, цветет от розового к темно-розовому и красному.</t>
  </si>
  <si>
    <t>розовый/темно-розовый/красный</t>
  </si>
  <si>
    <t>Новинка 2022! Очень компактная гортензия, одна из самых раннецветущих с очень долгим цветением. Габитус куста прямостоящий, не распадается. Цветовая окраска меняется от цвета зеленого лимона – в белый – в нежно-розовый и в конце концов в ярко-красный.</t>
  </si>
  <si>
    <t>зеленый лимон/белый/нежно-розовый/ярко-красный</t>
  </si>
  <si>
    <t xml:space="preserve">Новинка 2022! </t>
  </si>
  <si>
    <t>зеленый с кремовым отливом</t>
  </si>
  <si>
    <r>
      <rPr>
        <b/>
        <sz val="22"/>
        <color theme="1"/>
        <rFont val="Arial"/>
        <family val="2"/>
      </rPr>
      <t>Гортензия с ОКС, Р8-P14 и в кассетах</t>
    </r>
    <r>
      <rPr>
        <sz val="22"/>
        <color theme="1"/>
        <rFont val="Arial"/>
        <family val="2"/>
        <charset val="204"/>
      </rPr>
      <t xml:space="preserve"> (NL, FR, RUS) - ВЕСНА 2022</t>
    </r>
  </si>
  <si>
    <r>
      <t xml:space="preserve">pan. Pinky Promise </t>
    </r>
    <r>
      <rPr>
        <b/>
        <i/>
        <sz val="10"/>
        <color theme="0" tint="-0.499984740745262"/>
        <rFont val="Arial"/>
        <family val="2"/>
        <charset val="204"/>
      </rPr>
      <t>NEW 2020</t>
    </r>
  </si>
  <si>
    <r>
      <t xml:space="preserve">pan. Summer Love </t>
    </r>
    <r>
      <rPr>
        <b/>
        <i/>
        <sz val="10"/>
        <color theme="0" tint="-0.499984740745262"/>
        <rFont val="Arial"/>
        <family val="2"/>
        <charset val="204"/>
      </rPr>
      <t>NEW 2019</t>
    </r>
  </si>
  <si>
    <t xml:space="preserve">Гортензия с ажурными соцветиями цвета слоновой кости. Цветы сначала белые, позже приобретают нежный жемчужно-розовый цвет. Особенность сорта - красочная осенняя окраска листьев (в оранжевых тонах). </t>
  </si>
  <si>
    <r>
      <t>arb. Magical Dark Pink</t>
    </r>
    <r>
      <rPr>
        <b/>
        <i/>
        <sz val="10"/>
        <color theme="0" tint="-0.499984740745262"/>
        <rFont val="Arial"/>
        <family val="2"/>
        <charset val="204"/>
      </rPr>
      <t xml:space="preserve"> SUPER NEW 2022!</t>
    </r>
  </si>
  <si>
    <r>
      <t xml:space="preserve">pan. Strawberry Blossom </t>
    </r>
    <r>
      <rPr>
        <b/>
        <i/>
        <sz val="10"/>
        <color theme="0" tint="-0.499984740745262"/>
        <rFont val="Arial"/>
        <family val="2"/>
        <charset val="204"/>
      </rPr>
      <t>NEW 2019</t>
    </r>
  </si>
  <si>
    <r>
      <t xml:space="preserve">pan. Summer Snow </t>
    </r>
    <r>
      <rPr>
        <b/>
        <i/>
        <sz val="10"/>
        <color theme="0" tint="-0.499984740745262"/>
        <rFont val="Arial"/>
        <family val="2"/>
        <charset val="204"/>
      </rPr>
      <t>NEW 2019</t>
    </r>
  </si>
  <si>
    <r>
      <t xml:space="preserve">pan. Diamant Rouge </t>
    </r>
    <r>
      <rPr>
        <b/>
        <i/>
        <sz val="10"/>
        <color rgb="FFFF0000"/>
        <rFont val="Arial"/>
        <family val="2"/>
        <charset val="204"/>
      </rPr>
      <t>ХИТ</t>
    </r>
  </si>
  <si>
    <r>
      <t>pan. Phantom</t>
    </r>
    <r>
      <rPr>
        <b/>
        <i/>
        <sz val="10"/>
        <color rgb="FFFF0000"/>
        <rFont val="Arial"/>
        <family val="2"/>
        <charset val="204"/>
      </rPr>
      <t xml:space="preserve"> ХИТ</t>
    </r>
  </si>
  <si>
    <t>с 15.10.21</t>
  </si>
  <si>
    <r>
      <t>pan. Diamand Rouge</t>
    </r>
    <r>
      <rPr>
        <i/>
        <sz val="10"/>
        <color theme="0" tint="-0.499984740745262"/>
        <rFont val="Arial"/>
        <family val="2"/>
      </rPr>
      <t xml:space="preserve"> ХИТ</t>
    </r>
  </si>
  <si>
    <r>
      <t xml:space="preserve">pan. Hercules </t>
    </r>
    <r>
      <rPr>
        <i/>
        <sz val="10"/>
        <color theme="0" tint="-0.499984740745262"/>
        <rFont val="Arial"/>
        <family val="2"/>
      </rPr>
      <t>NEW 2020</t>
    </r>
  </si>
  <si>
    <r>
      <t xml:space="preserve">pan. Limelight </t>
    </r>
    <r>
      <rPr>
        <b/>
        <i/>
        <sz val="10"/>
        <color theme="0" tint="-0.499984740745262"/>
        <rFont val="Arial"/>
        <family val="2"/>
      </rPr>
      <t>ХИТ</t>
    </r>
  </si>
  <si>
    <r>
      <t xml:space="preserve">pan. Little Blossom </t>
    </r>
    <r>
      <rPr>
        <b/>
        <i/>
        <sz val="10"/>
        <color theme="0" tint="-0.499984740745262"/>
        <rFont val="Arial"/>
        <family val="2"/>
      </rPr>
      <t>NEW 2020</t>
    </r>
  </si>
  <si>
    <r>
      <t>pan. Little Fresco</t>
    </r>
    <r>
      <rPr>
        <sz val="10"/>
        <color theme="0" tint="-0.499984740745262"/>
        <rFont val="Arial"/>
        <family val="2"/>
      </rPr>
      <t xml:space="preserve"> (Little Fraise)</t>
    </r>
    <r>
      <rPr>
        <b/>
        <sz val="10"/>
        <color theme="0" tint="-0.499984740745262"/>
        <rFont val="Arial"/>
        <family val="2"/>
      </rPr>
      <t xml:space="preserve"> </t>
    </r>
    <r>
      <rPr>
        <b/>
        <i/>
        <sz val="10"/>
        <color theme="0" tint="-0.499984740745262"/>
        <rFont val="Arial"/>
        <family val="2"/>
      </rPr>
      <t>NEW 2019</t>
    </r>
  </si>
  <si>
    <r>
      <t xml:space="preserve">pan. Little Passion </t>
    </r>
    <r>
      <rPr>
        <b/>
        <i/>
        <sz val="10"/>
        <color theme="0" tint="-0.499984740745262"/>
        <rFont val="Arial"/>
        <family val="2"/>
      </rPr>
      <t>NEW 2020</t>
    </r>
  </si>
  <si>
    <r>
      <t xml:space="preserve">pan. Magical Sweet Summer </t>
    </r>
    <r>
      <rPr>
        <b/>
        <i/>
        <sz val="10"/>
        <color theme="0" tint="-0.499984740745262"/>
        <rFont val="Arial"/>
        <family val="2"/>
      </rPr>
      <t>ХИТ</t>
    </r>
  </si>
  <si>
    <t>30-02-0031</t>
  </si>
  <si>
    <t>30-02-0065</t>
  </si>
  <si>
    <t>30-02-0131</t>
  </si>
  <si>
    <t>30-02-0132</t>
  </si>
  <si>
    <t>30-02-0133</t>
  </si>
  <si>
    <t>30-02-0136</t>
  </si>
  <si>
    <t>87-90-0005</t>
  </si>
  <si>
    <t>87-90-0006</t>
  </si>
  <si>
    <t>87-90-0007</t>
  </si>
  <si>
    <t>87-90-0008</t>
  </si>
  <si>
    <t>P8</t>
  </si>
  <si>
    <r>
      <t xml:space="preserve">pan. Magical Moonlight </t>
    </r>
    <r>
      <rPr>
        <b/>
        <sz val="10"/>
        <color rgb="FFFF0000"/>
        <rFont val="Arial"/>
        <family val="2"/>
        <charset val="204"/>
      </rPr>
      <t>ХИТ</t>
    </r>
  </si>
  <si>
    <r>
      <t xml:space="preserve">pan. Magical Moonlight </t>
    </r>
    <r>
      <rPr>
        <b/>
        <sz val="10"/>
        <color theme="0" tint="-0.499984740745262"/>
        <rFont val="Arial"/>
        <family val="2"/>
        <charset val="204"/>
      </rPr>
      <t>ХИТ</t>
    </r>
  </si>
  <si>
    <r>
      <t xml:space="preserve">pan. Sundae Fraise </t>
    </r>
    <r>
      <rPr>
        <b/>
        <i/>
        <sz val="10"/>
        <color theme="0" tint="-0.499984740745262"/>
        <rFont val="Arial"/>
        <family val="2"/>
        <charset val="204"/>
      </rPr>
      <t>ХИТ</t>
    </r>
  </si>
  <si>
    <r>
      <t>pan. Vanille Fraise</t>
    </r>
    <r>
      <rPr>
        <b/>
        <i/>
        <sz val="10"/>
        <color theme="0" tint="-0.499984740745262"/>
        <rFont val="Arial"/>
        <family val="2"/>
        <charset val="204"/>
      </rPr>
      <t xml:space="preserve"> ХИТ</t>
    </r>
  </si>
  <si>
    <r>
      <rPr>
        <sz val="10"/>
        <color theme="0" tint="-0.499984740745262"/>
        <rFont val="Arial"/>
        <family val="2"/>
        <charset val="204"/>
      </rPr>
      <t>pan. Wim's Red</t>
    </r>
    <r>
      <rPr>
        <b/>
        <sz val="10"/>
        <color theme="0" tint="-0.499984740745262"/>
        <rFont val="Arial"/>
        <family val="2"/>
        <charset val="204"/>
      </rPr>
      <t xml:space="preserve"> </t>
    </r>
    <r>
      <rPr>
        <b/>
        <i/>
        <sz val="10"/>
        <color theme="0" tint="-0.499984740745262"/>
        <rFont val="Arial"/>
        <family val="2"/>
        <charset val="204"/>
      </rPr>
      <t>ХИТ</t>
    </r>
  </si>
  <si>
    <t>87-99-0088</t>
  </si>
  <si>
    <t>кремовый/розовато-кремовый</t>
  </si>
  <si>
    <r>
      <t>pan. BG</t>
    </r>
    <r>
      <rPr>
        <b/>
        <i/>
        <sz val="10"/>
        <color theme="0" tint="-0.499984740745262"/>
        <rFont val="Arial"/>
        <family val="2"/>
        <charset val="204"/>
      </rPr>
      <t xml:space="preserve"> SUPER NEW 2022!  </t>
    </r>
  </si>
  <si>
    <r>
      <t xml:space="preserve">pan. BS </t>
    </r>
    <r>
      <rPr>
        <b/>
        <i/>
        <sz val="10"/>
        <color theme="0" tint="-0.499984740745262"/>
        <rFont val="Arial"/>
        <family val="2"/>
        <charset val="204"/>
      </rPr>
      <t>SUPER NEW 2022!</t>
    </r>
  </si>
  <si>
    <r>
      <t xml:space="preserve">pan. Limelight </t>
    </r>
    <r>
      <rPr>
        <b/>
        <i/>
        <sz val="10"/>
        <color theme="0" tint="-0.499984740745262"/>
        <rFont val="Arial"/>
        <family val="2"/>
        <charset val="204"/>
      </rPr>
      <t>ХИТ</t>
    </r>
  </si>
  <si>
    <r>
      <t xml:space="preserve">pan. Skyfall </t>
    </r>
    <r>
      <rPr>
        <b/>
        <i/>
        <sz val="10"/>
        <color theme="0" tint="-0.499984740745262"/>
        <rFont val="Arial"/>
        <family val="2"/>
        <charset val="204"/>
      </rPr>
      <t>NEW</t>
    </r>
  </si>
  <si>
    <r>
      <t xml:space="preserve">pan. Wim's Red </t>
    </r>
    <r>
      <rPr>
        <b/>
        <i/>
        <sz val="10"/>
        <color theme="0" tint="-0.499984740745262"/>
        <rFont val="Arial"/>
        <family val="2"/>
        <charset val="204"/>
      </rPr>
      <t>ХИТ</t>
    </r>
  </si>
  <si>
    <r>
      <t xml:space="preserve">pan. Pink and Rose </t>
    </r>
    <r>
      <rPr>
        <b/>
        <i/>
        <sz val="10"/>
        <color theme="0" tint="-0.499984740745262"/>
        <rFont val="Arial"/>
        <family val="2"/>
        <charset val="204"/>
      </rPr>
      <t xml:space="preserve">NEW 2020 </t>
    </r>
  </si>
  <si>
    <r>
      <t>pan. Touch of pink</t>
    </r>
    <r>
      <rPr>
        <b/>
        <i/>
        <sz val="10"/>
        <color theme="0" tint="-0.499984740745262"/>
        <rFont val="Arial"/>
        <family val="2"/>
        <charset val="204"/>
      </rPr>
      <t xml:space="preserve"> NEW 2019</t>
    </r>
  </si>
  <si>
    <r>
      <t xml:space="preserve">pan. Graffiti </t>
    </r>
    <r>
      <rPr>
        <b/>
        <i/>
        <sz val="10"/>
        <color rgb="FF7030A0"/>
        <rFont val="Arial"/>
        <family val="2"/>
        <charset val="204"/>
      </rPr>
      <t>NEW 2020</t>
    </r>
  </si>
  <si>
    <r>
      <t xml:space="preserve">pan. Hercules </t>
    </r>
    <r>
      <rPr>
        <b/>
        <i/>
        <sz val="10"/>
        <color rgb="FF7030A0"/>
        <rFont val="Arial"/>
        <family val="2"/>
        <charset val="204"/>
      </rPr>
      <t>NEW 2020</t>
    </r>
  </si>
  <si>
    <r>
      <t>pan. Little Fresco (Little Fraise)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color rgb="FF7030A0"/>
        <rFont val="Arial"/>
        <family val="2"/>
        <charset val="204"/>
      </rPr>
      <t>NEW 2019</t>
    </r>
  </si>
  <si>
    <r>
      <t>pan. Mojito</t>
    </r>
    <r>
      <rPr>
        <b/>
        <i/>
        <sz val="10"/>
        <color theme="4" tint="-0.499984740745262"/>
        <rFont val="Arial"/>
        <family val="2"/>
        <charset val="204"/>
      </rPr>
      <t xml:space="preserve"> </t>
    </r>
    <r>
      <rPr>
        <b/>
        <i/>
        <sz val="10"/>
        <color rgb="FF7030A0"/>
        <rFont val="Arial"/>
        <family val="2"/>
        <charset val="204"/>
      </rPr>
      <t>NEW 2020</t>
    </r>
  </si>
  <si>
    <r>
      <rPr>
        <sz val="10"/>
        <rFont val="Arial"/>
        <family val="2"/>
        <charset val="204"/>
      </rPr>
      <t>pan. Polar Bear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color rgb="FFFF0000"/>
        <rFont val="Arial"/>
        <family val="2"/>
        <charset val="204"/>
      </rPr>
      <t>ХИТ</t>
    </r>
  </si>
  <si>
    <r>
      <t xml:space="preserve">pan. Silver Dollar </t>
    </r>
    <r>
      <rPr>
        <b/>
        <i/>
        <sz val="10"/>
        <color rgb="FFFF0000"/>
        <rFont val="Arial"/>
        <family val="2"/>
        <charset val="204"/>
      </rPr>
      <t>ХИТ</t>
    </r>
  </si>
  <si>
    <r>
      <t xml:space="preserve">pan. Limelight </t>
    </r>
    <r>
      <rPr>
        <b/>
        <i/>
        <sz val="10"/>
        <color rgb="FFFF0000"/>
        <rFont val="Arial"/>
        <family val="2"/>
        <charset val="204"/>
      </rPr>
      <t>ХИТ</t>
    </r>
  </si>
  <si>
    <r>
      <t>pan. Vanille Fraise</t>
    </r>
    <r>
      <rPr>
        <b/>
        <i/>
        <sz val="10"/>
        <color rgb="FFC00000"/>
        <rFont val="Arial"/>
        <family val="2"/>
        <charset val="204"/>
      </rPr>
      <t xml:space="preserve"> </t>
    </r>
    <r>
      <rPr>
        <b/>
        <i/>
        <sz val="10"/>
        <color rgb="FFFF0000"/>
        <rFont val="Arial"/>
        <family val="2"/>
        <charset val="204"/>
      </rPr>
      <t>ХИТ</t>
    </r>
  </si>
  <si>
    <r>
      <t xml:space="preserve">pan. Sundae Fraise </t>
    </r>
    <r>
      <rPr>
        <b/>
        <i/>
        <sz val="10"/>
        <color rgb="FFFF0000"/>
        <rFont val="Arial"/>
        <family val="2"/>
        <charset val="204"/>
      </rPr>
      <t>ХИТ</t>
    </r>
  </si>
  <si>
    <r>
      <rPr>
        <b/>
        <sz val="10"/>
        <color theme="4" tint="-0.499984740745262"/>
        <rFont val="Arial"/>
        <family val="2"/>
        <charset val="204"/>
      </rPr>
      <t>pan. Skyfall</t>
    </r>
    <r>
      <rPr>
        <sz val="10"/>
        <rFont val="Arial"/>
        <family val="2"/>
        <charset val="204"/>
      </rPr>
      <t xml:space="preserve"> </t>
    </r>
    <r>
      <rPr>
        <b/>
        <i/>
        <sz val="10"/>
        <color rgb="FF7030A0"/>
        <rFont val="Arial"/>
        <family val="2"/>
        <charset val="204"/>
      </rPr>
      <t>NEW</t>
    </r>
  </si>
  <si>
    <r>
      <t xml:space="preserve">pan. Wim's Red </t>
    </r>
    <r>
      <rPr>
        <b/>
        <i/>
        <sz val="10"/>
        <color rgb="FFFF0000"/>
        <rFont val="Arial"/>
        <family val="2"/>
        <charset val="204"/>
      </rPr>
      <t>ХИТ</t>
    </r>
  </si>
  <si>
    <r>
      <t xml:space="preserve">pan. Little Blossom </t>
    </r>
    <r>
      <rPr>
        <b/>
        <i/>
        <sz val="10"/>
        <color theme="0" tint="-0.499984740745262"/>
        <rFont val="Arial"/>
        <family val="2"/>
        <charset val="204"/>
      </rPr>
      <t>NEW 2020</t>
    </r>
  </si>
  <si>
    <r>
      <t xml:space="preserve">pan. Petite Star </t>
    </r>
    <r>
      <rPr>
        <b/>
        <i/>
        <sz val="10"/>
        <color theme="0" tint="-0.499984740745262"/>
        <rFont val="Arial"/>
        <family val="2"/>
        <charset val="204"/>
      </rPr>
      <t>SUPER NEW 2022!</t>
    </r>
  </si>
  <si>
    <r>
      <t xml:space="preserve">pan. Bee Happy </t>
    </r>
    <r>
      <rPr>
        <b/>
        <i/>
        <sz val="10"/>
        <color rgb="FF7030A0"/>
        <rFont val="Arial"/>
        <family val="2"/>
        <charset val="204"/>
      </rPr>
      <t>NEW</t>
    </r>
  </si>
  <si>
    <r>
      <rPr>
        <sz val="10"/>
        <rFont val="Arial"/>
        <family val="2"/>
        <charset val="204"/>
      </rPr>
      <t>pan. Infinity</t>
    </r>
    <r>
      <rPr>
        <sz val="10"/>
        <color theme="0" tint="-0.499984740745262"/>
        <rFont val="Arial"/>
        <family val="2"/>
        <charset val="204"/>
      </rPr>
      <t xml:space="preserve"> </t>
    </r>
    <r>
      <rPr>
        <b/>
        <i/>
        <sz val="10"/>
        <color rgb="FF7030A0"/>
        <rFont val="Arial"/>
        <family val="2"/>
        <charset val="204"/>
      </rPr>
      <t>NEW 2021</t>
    </r>
  </si>
  <si>
    <r>
      <rPr>
        <sz val="10"/>
        <rFont val="Arial"/>
        <family val="2"/>
        <charset val="204"/>
      </rPr>
      <t>pan. Magical Sweet Summer</t>
    </r>
    <r>
      <rPr>
        <sz val="10"/>
        <color theme="0" tint="-0.499984740745262"/>
        <rFont val="Arial"/>
        <family val="2"/>
        <charset val="204"/>
      </rPr>
      <t xml:space="preserve"> </t>
    </r>
    <r>
      <rPr>
        <b/>
        <i/>
        <sz val="10"/>
        <color rgb="FFFF0000"/>
        <rFont val="Arial"/>
        <family val="2"/>
        <charset val="204"/>
      </rPr>
      <t>ХИТ</t>
    </r>
  </si>
  <si>
    <r>
      <t xml:space="preserve">pan. Phantom </t>
    </r>
    <r>
      <rPr>
        <b/>
        <i/>
        <sz val="10"/>
        <color rgb="FFC00000"/>
        <rFont val="Arial"/>
        <family val="2"/>
        <charset val="204"/>
      </rPr>
      <t>ХИТ</t>
    </r>
  </si>
  <si>
    <r>
      <rPr>
        <sz val="10"/>
        <rFont val="Arial"/>
        <family val="2"/>
        <charset val="204"/>
      </rPr>
      <t>pan. Summer Snow</t>
    </r>
    <r>
      <rPr>
        <sz val="10"/>
        <color theme="0" tint="-0.499984740745262"/>
        <rFont val="Arial"/>
        <family val="2"/>
        <charset val="204"/>
      </rPr>
      <t xml:space="preserve"> </t>
    </r>
    <r>
      <rPr>
        <b/>
        <i/>
        <sz val="10"/>
        <color rgb="FF7030A0"/>
        <rFont val="Arial"/>
        <family val="2"/>
        <charset val="204"/>
      </rPr>
      <t>NEW 2019</t>
    </r>
  </si>
  <si>
    <r>
      <rPr>
        <sz val="10"/>
        <rFont val="Arial"/>
        <family val="2"/>
        <charset val="204"/>
      </rPr>
      <t>pan. Touch of Pink</t>
    </r>
    <r>
      <rPr>
        <sz val="10"/>
        <color theme="0" tint="-0.499984740745262"/>
        <rFont val="Arial"/>
        <family val="2"/>
        <charset val="204"/>
      </rPr>
      <t xml:space="preserve"> </t>
    </r>
    <r>
      <rPr>
        <b/>
        <i/>
        <sz val="10"/>
        <color rgb="FF7030A0"/>
        <rFont val="Arial"/>
        <family val="2"/>
        <charset val="204"/>
      </rPr>
      <t>NEW 2019</t>
    </r>
  </si>
  <si>
    <t>40-03-0015</t>
  </si>
  <si>
    <t>40-03-0016</t>
  </si>
  <si>
    <t>87-07-10520</t>
  </si>
  <si>
    <t>87-07-2198</t>
  </si>
  <si>
    <t>87-07-2205</t>
  </si>
  <si>
    <t>macr. Salsa</t>
  </si>
  <si>
    <t>Новинка 2016 года. Крупные бело-розовые цветки собраны в шикарные соцветия, которые очень красиво смотрятся на фоне фиолетово-бронзовой листвы. Возможно повторное цветение.</t>
  </si>
  <si>
    <t>июль...окт</t>
  </si>
  <si>
    <t>белый…розовый</t>
  </si>
  <si>
    <t>serr. Rosalba</t>
  </si>
  <si>
    <t>DE</t>
  </si>
  <si>
    <t>Цветки бело-розово-малиновые в плоских или слегка выпуклых щитках, срединные плодущие цветки мельче, фиолетовые или розовые.
В средней полосе рекомендуется укрытие на зиму лапником.</t>
  </si>
  <si>
    <t>macr. Generale Vicomtesse de Vibraye</t>
  </si>
  <si>
    <t>Сорт с очень крупными голубыми соцветиями.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</si>
</sst>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\ [$€-1]"/>
    <numFmt numFmtId="167" formatCode="#,##0.00_р_."/>
  </numFmts>
  <fonts count="9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i/>
      <sz val="12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972D"/>
      <name val="Arial"/>
      <family val="2"/>
    </font>
    <font>
      <sz val="12"/>
      <color rgb="FFFF0000"/>
      <name val="Charcoal CY"/>
      <family val="2"/>
      <charset val="204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  <charset val="204"/>
    </font>
    <font>
      <sz val="11"/>
      <color theme="1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b/>
      <sz val="10.5"/>
      <name val="Arial"/>
      <family val="2"/>
      <charset val="204"/>
    </font>
    <font>
      <sz val="10.5"/>
      <name val="Arial"/>
      <family val="2"/>
      <charset val="204"/>
    </font>
    <font>
      <sz val="10.5"/>
      <name val="Arial"/>
      <family val="2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sz val="10.5"/>
      <color theme="1"/>
      <name val="Charcoal CY"/>
      <family val="2"/>
      <charset val="204"/>
    </font>
    <font>
      <sz val="12"/>
      <color theme="1"/>
      <name val="ArialMT"/>
      <family val="2"/>
      <charset val="204"/>
    </font>
    <font>
      <b/>
      <sz val="10.5"/>
      <name val="Arial"/>
      <family val="2"/>
    </font>
    <font>
      <b/>
      <sz val="11"/>
      <color theme="1" tint="0.34998626667073579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04"/>
    </font>
    <font>
      <sz val="10"/>
      <color theme="1"/>
      <name val="Arial"/>
      <family val="2"/>
    </font>
    <font>
      <sz val="10"/>
      <name val="Arial"/>
      <family val="2"/>
      <charset val="204"/>
    </font>
    <font>
      <sz val="12"/>
      <color theme="0" tint="-0.14999847407452621"/>
      <name val="Charcoal CY"/>
      <family val="2"/>
      <charset val="204"/>
    </font>
    <font>
      <sz val="10.5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8"/>
      <name val="Arial"/>
      <family val="2"/>
      <charset val="204"/>
    </font>
    <font>
      <sz val="9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u/>
      <sz val="10"/>
      <color theme="10"/>
      <name val="Calibri"/>
      <family val="2"/>
      <charset val="204"/>
    </font>
    <font>
      <b/>
      <i/>
      <sz val="10"/>
      <color rgb="FF7030A0"/>
      <name val="Arial"/>
      <family val="2"/>
      <charset val="204"/>
    </font>
    <font>
      <b/>
      <i/>
      <sz val="10"/>
      <color rgb="FFC00000"/>
      <name val="Arial"/>
      <family val="2"/>
      <charset val="204"/>
    </font>
    <font>
      <b/>
      <i/>
      <sz val="10"/>
      <color rgb="FF00B05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8"/>
      <color rgb="FF000000"/>
      <name val="Arial"/>
      <family val="2"/>
    </font>
    <font>
      <b/>
      <i/>
      <sz val="10"/>
      <name val="Arial"/>
      <family val="2"/>
      <charset val="204"/>
    </font>
    <font>
      <sz val="12"/>
      <name val="Charcoal CY"/>
      <family val="2"/>
      <charset val="204"/>
    </font>
    <font>
      <sz val="8"/>
      <name val="Arial"/>
      <family val="2"/>
    </font>
    <font>
      <sz val="10"/>
      <color theme="0" tint="-0.14999847407452621"/>
      <name val="Arial"/>
      <family val="2"/>
    </font>
    <font>
      <b/>
      <sz val="10"/>
      <color theme="8" tint="-0.249977111117893"/>
      <name val="Arial"/>
      <family val="2"/>
      <charset val="204"/>
    </font>
    <font>
      <i/>
      <sz val="10"/>
      <name val="Arial"/>
      <family val="2"/>
      <charset val="204"/>
    </font>
    <font>
      <u/>
      <sz val="10"/>
      <color theme="0" tint="-0.499984740745262"/>
      <name val="Calibri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b/>
      <i/>
      <sz val="10"/>
      <color theme="0" tint="-0.499984740745262"/>
      <name val="Arial"/>
      <family val="2"/>
      <charset val="204"/>
    </font>
    <font>
      <u/>
      <sz val="10"/>
      <color theme="8"/>
      <name val="Calibri"/>
      <family val="2"/>
      <charset val="204"/>
    </font>
    <font>
      <b/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rgb="FF0070C0"/>
      <name val="Calibri"/>
      <family val="2"/>
      <charset val="204"/>
    </font>
    <font>
      <b/>
      <sz val="10"/>
      <color theme="0" tint="-0.499984740745262"/>
      <name val="Arial"/>
      <family val="2"/>
    </font>
    <font>
      <b/>
      <i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i/>
      <sz val="10"/>
      <color theme="0" tint="-0.499984740745262"/>
      <name val="Arial"/>
      <family val="2"/>
    </font>
    <font>
      <i/>
      <sz val="10"/>
      <color theme="0" tint="-0.499984740745262"/>
      <name val="Arial"/>
      <family val="2"/>
      <charset val="204"/>
    </font>
    <font>
      <b/>
      <sz val="10"/>
      <color theme="4" tint="-0.499984740745262"/>
      <name val="Arial"/>
      <family val="2"/>
      <charset val="204"/>
    </font>
    <font>
      <b/>
      <i/>
      <sz val="10"/>
      <color theme="4" tint="-0.499984740745262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0"/>
      <color rgb="FF305496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8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7" fillId="0" borderId="0"/>
    <xf numFmtId="0" fontId="14" fillId="0" borderId="0"/>
    <xf numFmtId="0" fontId="16" fillId="0" borderId="0" applyNumberFormat="0" applyFill="0" applyBorder="0" applyAlignment="0" applyProtection="0"/>
    <xf numFmtId="0" fontId="1" fillId="0" borderId="0"/>
    <xf numFmtId="0" fontId="23" fillId="0" borderId="0"/>
    <xf numFmtId="0" fontId="7" fillId="0" borderId="0"/>
    <xf numFmtId="0" fontId="35" fillId="0" borderId="0"/>
    <xf numFmtId="0" fontId="38" fillId="0" borderId="0"/>
    <xf numFmtId="0" fontId="45" fillId="0" borderId="0" applyNumberFormat="0" applyFill="0" applyBorder="0" applyAlignment="0" applyProtection="0"/>
    <xf numFmtId="0" fontId="49" fillId="0" borderId="0"/>
    <xf numFmtId="0" fontId="1" fillId="0" borderId="0"/>
    <xf numFmtId="0" fontId="49" fillId="0" borderId="0"/>
    <xf numFmtId="0" fontId="72" fillId="0" borderId="0"/>
    <xf numFmtId="0" fontId="75" fillId="0" borderId="0"/>
    <xf numFmtId="0" fontId="95" fillId="0" borderId="0"/>
  </cellStyleXfs>
  <cellXfs count="229">
    <xf numFmtId="0" fontId="0" fillId="0" borderId="0" xfId="0"/>
    <xf numFmtId="0" fontId="4" fillId="0" borderId="0" xfId="1" applyFont="1" applyAlignment="1">
      <alignment vertical="center"/>
    </xf>
    <xf numFmtId="0" fontId="3" fillId="0" borderId="0" xfId="1" applyAlignment="1">
      <alignment vertical="center"/>
    </xf>
    <xf numFmtId="0" fontId="6" fillId="0" borderId="0" xfId="2" applyFont="1" applyAlignment="1">
      <alignment horizontal="right" vertical="center"/>
    </xf>
    <xf numFmtId="0" fontId="8" fillId="2" borderId="0" xfId="3" applyFont="1" applyFill="1" applyAlignment="1">
      <alignment horizontal="left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left" vertical="center"/>
    </xf>
    <xf numFmtId="0" fontId="4" fillId="0" borderId="0" xfId="1" applyFont="1"/>
    <xf numFmtId="0" fontId="9" fillId="0" borderId="0" xfId="1" applyFont="1"/>
    <xf numFmtId="2" fontId="10" fillId="2" borderId="0" xfId="1" applyNumberFormat="1" applyFont="1" applyFill="1" applyBorder="1" applyAlignment="1" applyProtection="1">
      <alignment horizontal="center" vertical="center"/>
    </xf>
    <xf numFmtId="2" fontId="12" fillId="2" borderId="0" xfId="1" applyNumberFormat="1" applyFont="1" applyFill="1" applyBorder="1" applyAlignment="1" applyProtection="1">
      <alignment vertical="center"/>
    </xf>
    <xf numFmtId="0" fontId="3" fillId="0" borderId="0" xfId="1"/>
    <xf numFmtId="2" fontId="12" fillId="2" borderId="0" xfId="1" applyNumberFormat="1" applyFont="1" applyFill="1" applyBorder="1" applyAlignment="1" applyProtection="1">
      <alignment horizontal="center" vertical="center"/>
    </xf>
    <xf numFmtId="0" fontId="13" fillId="0" borderId="0" xfId="3" applyFont="1" applyFill="1" applyBorder="1"/>
    <xf numFmtId="2" fontId="12" fillId="0" borderId="0" xfId="3" applyNumberFormat="1" applyFont="1" applyFill="1" applyBorder="1" applyAlignment="1" applyProtection="1">
      <alignment horizontal="center"/>
    </xf>
    <xf numFmtId="0" fontId="15" fillId="0" borderId="0" xfId="4" applyFont="1" applyFill="1" applyAlignment="1" applyProtection="1">
      <alignment horizontal="center" vertical="center"/>
      <protection locked="0"/>
    </xf>
    <xf numFmtId="49" fontId="13" fillId="0" borderId="0" xfId="3" applyNumberFormat="1" applyFont="1" applyFill="1" applyBorder="1" applyAlignment="1" applyProtection="1">
      <alignment horizontal="center" vertical="center"/>
    </xf>
    <xf numFmtId="0" fontId="17" fillId="0" borderId="0" xfId="5" applyFont="1" applyFill="1" applyAlignment="1" applyProtection="1">
      <alignment horizontal="center" vertical="center"/>
      <protection locked="0"/>
    </xf>
    <xf numFmtId="0" fontId="13" fillId="0" borderId="0" xfId="3" applyFont="1" applyFill="1" applyBorder="1" applyAlignment="1" applyProtection="1">
      <alignment horizontal="center"/>
    </xf>
    <xf numFmtId="0" fontId="18" fillId="0" borderId="0" xfId="3" applyFont="1" applyFill="1" applyBorder="1"/>
    <xf numFmtId="0" fontId="19" fillId="0" borderId="0" xfId="3" applyFont="1" applyFill="1" applyBorder="1"/>
    <xf numFmtId="0" fontId="15" fillId="0" borderId="0" xfId="4" applyFont="1" applyFill="1" applyAlignment="1" applyProtection="1">
      <alignment horizontal="right" vertical="center" indent="1"/>
      <protection locked="0"/>
    </xf>
    <xf numFmtId="1" fontId="2" fillId="3" borderId="1" xfId="4" applyNumberFormat="1" applyFont="1" applyFill="1" applyBorder="1" applyAlignment="1">
      <alignment horizontal="center" vertical="center"/>
    </xf>
    <xf numFmtId="0" fontId="3" fillId="0" borderId="0" xfId="1" applyAlignment="1">
      <alignment horizontal="center"/>
    </xf>
    <xf numFmtId="0" fontId="3" fillId="0" borderId="0" xfId="1" applyAlignment="1">
      <alignment horizontal="left"/>
    </xf>
    <xf numFmtId="0" fontId="20" fillId="2" borderId="0" xfId="6" applyFont="1" applyFill="1" applyBorder="1" applyAlignment="1" applyProtection="1">
      <alignment horizontal="left" vertical="center" indent="1"/>
    </xf>
    <xf numFmtId="0" fontId="20" fillId="2" borderId="0" xfId="6" applyFont="1" applyFill="1" applyBorder="1" applyAlignment="1" applyProtection="1">
      <alignment horizontal="center" vertical="center"/>
    </xf>
    <xf numFmtId="2" fontId="13" fillId="2" borderId="0" xfId="1" applyNumberFormat="1" applyFont="1" applyFill="1" applyBorder="1" applyAlignment="1" applyProtection="1">
      <alignment horizontal="center" vertical="center"/>
    </xf>
    <xf numFmtId="1" fontId="13" fillId="2" borderId="0" xfId="1" applyNumberFormat="1" applyFont="1" applyFill="1" applyBorder="1" applyAlignment="1" applyProtection="1">
      <alignment horizontal="center" vertical="center"/>
    </xf>
    <xf numFmtId="2" fontId="21" fillId="2" borderId="0" xfId="1" applyNumberFormat="1" applyFont="1" applyFill="1" applyBorder="1" applyAlignment="1" applyProtection="1">
      <alignment vertical="center"/>
    </xf>
    <xf numFmtId="0" fontId="24" fillId="0" borderId="0" xfId="7" applyFont="1" applyFill="1" applyBorder="1" applyAlignment="1" applyProtection="1">
      <alignment horizontal="left" vertical="center" indent="1"/>
      <protection locked="0"/>
    </xf>
    <xf numFmtId="0" fontId="20" fillId="2" borderId="0" xfId="6" applyFont="1" applyFill="1" applyBorder="1" applyAlignment="1" applyProtection="1">
      <alignment horizontal="left" vertical="center"/>
    </xf>
    <xf numFmtId="0" fontId="26" fillId="0" borderId="0" xfId="8" applyFont="1" applyFill="1" applyBorder="1" applyAlignment="1" applyProtection="1">
      <alignment horizontal="left" vertical="center" indent="1"/>
    </xf>
    <xf numFmtId="0" fontId="27" fillId="2" borderId="0" xfId="6" applyFont="1" applyFill="1" applyBorder="1" applyAlignment="1" applyProtection="1">
      <alignment horizontal="left" vertical="center"/>
    </xf>
    <xf numFmtId="0" fontId="29" fillId="2" borderId="0" xfId="6" applyFont="1" applyFill="1" applyBorder="1" applyAlignment="1" applyProtection="1">
      <alignment horizontal="left" vertical="center"/>
    </xf>
    <xf numFmtId="44" fontId="3" fillId="0" borderId="0" xfId="1" applyNumberFormat="1"/>
    <xf numFmtId="0" fontId="30" fillId="2" borderId="0" xfId="6" applyFont="1" applyFill="1" applyBorder="1" applyAlignment="1" applyProtection="1">
      <alignment horizontal="left" vertical="center"/>
    </xf>
    <xf numFmtId="0" fontId="13" fillId="2" borderId="0" xfId="6" applyFont="1" applyFill="1" applyBorder="1" applyAlignment="1" applyProtection="1">
      <alignment horizontal="left" vertical="center" indent="1"/>
    </xf>
    <xf numFmtId="0" fontId="13" fillId="2" borderId="0" xfId="6" applyFont="1" applyFill="1" applyBorder="1" applyAlignment="1" applyProtection="1">
      <alignment horizontal="center" vertical="center"/>
    </xf>
    <xf numFmtId="0" fontId="27" fillId="2" borderId="0" xfId="1" applyFont="1" applyFill="1" applyBorder="1" applyAlignment="1">
      <alignment horizontal="left" vertical="center"/>
    </xf>
    <xf numFmtId="0" fontId="31" fillId="2" borderId="0" xfId="6" applyFont="1" applyFill="1" applyBorder="1" applyAlignment="1" applyProtection="1">
      <alignment horizontal="left" vertical="center"/>
    </xf>
    <xf numFmtId="2" fontId="21" fillId="2" borderId="0" xfId="1" applyNumberFormat="1" applyFont="1" applyFill="1" applyBorder="1" applyAlignment="1" applyProtection="1">
      <alignment horizontal="center"/>
    </xf>
    <xf numFmtId="0" fontId="26" fillId="0" borderId="0" xfId="7" applyFont="1" applyFill="1" applyBorder="1" applyAlignment="1" applyProtection="1">
      <alignment horizontal="left" vertical="center" indent="1"/>
      <protection locked="0"/>
    </xf>
    <xf numFmtId="0" fontId="30" fillId="0" borderId="0" xfId="3" applyFont="1" applyFill="1" applyBorder="1" applyAlignment="1" applyProtection="1">
      <alignment horizontal="left" vertical="center"/>
    </xf>
    <xf numFmtId="0" fontId="13" fillId="2" borderId="0" xfId="1" applyFont="1" applyFill="1" applyBorder="1" applyProtection="1">
      <protection locked="0"/>
    </xf>
    <xf numFmtId="0" fontId="34" fillId="0" borderId="0" xfId="1" applyFont="1"/>
    <xf numFmtId="0" fontId="36" fillId="0" borderId="0" xfId="9" applyFont="1"/>
    <xf numFmtId="0" fontId="37" fillId="2" borderId="0" xfId="6" applyFont="1" applyFill="1" applyBorder="1" applyAlignment="1" applyProtection="1">
      <alignment horizontal="left" vertical="center"/>
    </xf>
    <xf numFmtId="0" fontId="20" fillId="2" borderId="0" xfId="1" applyFont="1" applyFill="1" applyBorder="1" applyAlignment="1">
      <alignment horizontal="left" vertical="center" indent="1"/>
    </xf>
    <xf numFmtId="0" fontId="20" fillId="2" borderId="0" xfId="1" applyFont="1" applyFill="1" applyBorder="1" applyAlignment="1">
      <alignment horizontal="center" vertical="center"/>
    </xf>
    <xf numFmtId="1" fontId="13" fillId="2" borderId="0" xfId="1" applyNumberFormat="1" applyFont="1" applyFill="1" applyBorder="1" applyProtection="1">
      <protection locked="0"/>
    </xf>
    <xf numFmtId="0" fontId="13" fillId="2" borderId="0" xfId="1" applyFont="1" applyFill="1" applyBorder="1"/>
    <xf numFmtId="166" fontId="13" fillId="2" borderId="0" xfId="1" applyNumberFormat="1" applyFont="1" applyFill="1" applyBorder="1"/>
    <xf numFmtId="0" fontId="20" fillId="2" borderId="0" xfId="1" applyFont="1" applyFill="1" applyBorder="1" applyAlignment="1">
      <alignment horizontal="left" vertical="center"/>
    </xf>
    <xf numFmtId="0" fontId="38" fillId="3" borderId="4" xfId="1" applyFont="1" applyFill="1" applyBorder="1" applyAlignment="1">
      <alignment horizontal="left" vertical="top" wrapText="1"/>
    </xf>
    <xf numFmtId="0" fontId="38" fillId="3" borderId="1" xfId="1" applyFont="1" applyFill="1" applyBorder="1" applyAlignment="1">
      <alignment horizontal="left" vertical="top" wrapText="1"/>
    </xf>
    <xf numFmtId="0" fontId="38" fillId="3" borderId="4" xfId="1" applyFont="1" applyFill="1" applyBorder="1" applyAlignment="1">
      <alignment horizontal="center" vertical="top" wrapText="1"/>
    </xf>
    <xf numFmtId="167" fontId="39" fillId="3" borderId="4" xfId="1" applyNumberFormat="1" applyFont="1" applyFill="1" applyBorder="1" applyAlignment="1">
      <alignment horizontal="center" vertical="top" wrapText="1"/>
    </xf>
    <xf numFmtId="0" fontId="41" fillId="3" borderId="4" xfId="1" applyFont="1" applyFill="1" applyBorder="1" applyAlignment="1">
      <alignment horizontal="center" vertical="top" wrapText="1"/>
    </xf>
    <xf numFmtId="2" fontId="38" fillId="3" borderId="4" xfId="1" applyNumberFormat="1" applyFont="1" applyFill="1" applyBorder="1" applyAlignment="1" applyProtection="1">
      <alignment horizontal="center" vertical="top" wrapText="1"/>
      <protection locked="0"/>
    </xf>
    <xf numFmtId="0" fontId="38" fillId="2" borderId="1" xfId="1" applyFont="1" applyFill="1" applyBorder="1" applyAlignment="1" applyProtection="1">
      <alignment horizontal="left" vertical="center"/>
    </xf>
    <xf numFmtId="0" fontId="38" fillId="0" borderId="1" xfId="10" applyFont="1" applyBorder="1" applyAlignment="1">
      <alignment horizontal="left" indent="1"/>
    </xf>
    <xf numFmtId="0" fontId="38" fillId="0" borderId="1" xfId="10" applyFont="1" applyBorder="1" applyAlignment="1">
      <alignment horizontal="center"/>
    </xf>
    <xf numFmtId="2" fontId="39" fillId="2" borderId="1" xfId="1" applyNumberFormat="1" applyFont="1" applyFill="1" applyBorder="1" applyAlignment="1" applyProtection="1">
      <alignment horizontal="center"/>
    </xf>
    <xf numFmtId="1" fontId="40" fillId="2" borderId="1" xfId="1" applyNumberFormat="1" applyFont="1" applyFill="1" applyBorder="1" applyAlignment="1" applyProtection="1">
      <alignment horizontal="center"/>
    </xf>
    <xf numFmtId="1" fontId="42" fillId="2" borderId="1" xfId="1" applyNumberFormat="1" applyFont="1" applyFill="1" applyBorder="1" applyAlignment="1" applyProtection="1">
      <alignment horizontal="center"/>
    </xf>
    <xf numFmtId="0" fontId="38" fillId="3" borderId="1" xfId="1" applyFont="1" applyFill="1" applyBorder="1" applyAlignment="1" applyProtection="1">
      <alignment horizontal="center"/>
      <protection locked="0"/>
    </xf>
    <xf numFmtId="2" fontId="38" fillId="2" borderId="1" xfId="1" applyNumberFormat="1" applyFont="1" applyFill="1" applyBorder="1" applyAlignment="1" applyProtection="1">
      <alignment horizontal="center"/>
    </xf>
    <xf numFmtId="165" fontId="38" fillId="2" borderId="1" xfId="1" applyNumberFormat="1" applyFont="1" applyFill="1" applyBorder="1" applyAlignment="1" applyProtection="1">
      <alignment horizontal="right"/>
      <protection locked="0"/>
    </xf>
    <xf numFmtId="0" fontId="43" fillId="0" borderId="0" xfId="1" applyFont="1"/>
    <xf numFmtId="0" fontId="7" fillId="0" borderId="0" xfId="3" applyFill="1" applyAlignment="1">
      <alignment horizontal="left" vertical="center"/>
    </xf>
    <xf numFmtId="0" fontId="44" fillId="3" borderId="1" xfId="0" applyFont="1" applyFill="1" applyBorder="1" applyAlignment="1">
      <alignment vertical="center"/>
    </xf>
    <xf numFmtId="0" fontId="44" fillId="3" borderId="1" xfId="3" applyFont="1" applyFill="1" applyBorder="1" applyAlignment="1">
      <alignment vertical="center"/>
    </xf>
    <xf numFmtId="0" fontId="46" fillId="3" borderId="1" xfId="11" applyFont="1" applyFill="1" applyBorder="1" applyAlignment="1">
      <alignment horizontal="center" vertical="top"/>
    </xf>
    <xf numFmtId="0" fontId="47" fillId="3" borderId="1" xfId="0" applyFont="1" applyFill="1" applyBorder="1" applyAlignment="1">
      <alignment horizontal="left" vertical="center" indent="1"/>
    </xf>
    <xf numFmtId="49" fontId="47" fillId="3" borderId="1" xfId="0" applyNumberFormat="1" applyFont="1" applyFill="1" applyBorder="1" applyAlignment="1">
      <alignment horizontal="center" vertical="center"/>
    </xf>
    <xf numFmtId="0" fontId="47" fillId="3" borderId="1" xfId="3" applyFont="1" applyFill="1" applyBorder="1" applyAlignment="1">
      <alignment horizontal="center" vertical="center"/>
    </xf>
    <xf numFmtId="0" fontId="48" fillId="3" borderId="1" xfId="3" applyFont="1" applyFill="1" applyBorder="1" applyAlignment="1">
      <alignment horizontal="center" vertical="center"/>
    </xf>
    <xf numFmtId="2" fontId="44" fillId="3" borderId="1" xfId="3" applyNumberFormat="1" applyFont="1" applyFill="1" applyBorder="1" applyAlignment="1">
      <alignment horizontal="center" vertical="center"/>
    </xf>
    <xf numFmtId="0" fontId="36" fillId="3" borderId="1" xfId="3" applyFont="1" applyFill="1" applyBorder="1" applyAlignment="1">
      <alignment horizontal="center" vertical="center"/>
    </xf>
    <xf numFmtId="2" fontId="47" fillId="3" borderId="1" xfId="3" applyNumberFormat="1" applyFont="1" applyFill="1" applyBorder="1" applyAlignment="1">
      <alignment horizontal="center" vertical="center"/>
    </xf>
    <xf numFmtId="165" fontId="47" fillId="3" borderId="1" xfId="3" applyNumberFormat="1" applyFont="1" applyFill="1" applyBorder="1" applyAlignment="1">
      <alignment horizontal="center" vertical="center"/>
    </xf>
    <xf numFmtId="0" fontId="7" fillId="0" borderId="0" xfId="3" applyFill="1" applyAlignment="1">
      <alignment vertical="center"/>
    </xf>
    <xf numFmtId="0" fontId="50" fillId="0" borderId="0" xfId="12" applyFont="1" applyProtection="1">
      <protection locked="0"/>
    </xf>
    <xf numFmtId="0" fontId="0" fillId="0" borderId="5" xfId="0" applyFill="1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Fill="1" applyBorder="1"/>
    <xf numFmtId="0" fontId="0" fillId="0" borderId="9" xfId="0" applyBorder="1"/>
    <xf numFmtId="0" fontId="51" fillId="0" borderId="8" xfId="0" applyFont="1" applyFill="1" applyBorder="1"/>
    <xf numFmtId="0" fontId="51" fillId="0" borderId="0" xfId="0" applyFont="1" applyFill="1" applyBorder="1"/>
    <xf numFmtId="0" fontId="52" fillId="0" borderId="0" xfId="0" applyFont="1" applyBorder="1"/>
    <xf numFmtId="0" fontId="52" fillId="0" borderId="9" xfId="0" applyFont="1" applyBorder="1"/>
    <xf numFmtId="0" fontId="53" fillId="0" borderId="0" xfId="0" applyFont="1" applyBorder="1"/>
    <xf numFmtId="0" fontId="53" fillId="0" borderId="9" xfId="0" applyFont="1" applyBorder="1"/>
    <xf numFmtId="0" fontId="54" fillId="0" borderId="8" xfId="0" applyFont="1" applyFill="1" applyBorder="1"/>
    <xf numFmtId="0" fontId="55" fillId="4" borderId="8" xfId="0" applyFont="1" applyFill="1" applyBorder="1" applyAlignment="1">
      <alignment horizontal="right"/>
    </xf>
    <xf numFmtId="0" fontId="55" fillId="0" borderId="0" xfId="0" applyFont="1" applyBorder="1"/>
    <xf numFmtId="0" fontId="56" fillId="0" borderId="0" xfId="0" applyFont="1" applyBorder="1"/>
    <xf numFmtId="0" fontId="56" fillId="0" borderId="9" xfId="0" applyFont="1" applyBorder="1"/>
    <xf numFmtId="0" fontId="57" fillId="4" borderId="8" xfId="0" applyFont="1" applyFill="1" applyBorder="1" applyAlignment="1">
      <alignment horizontal="left"/>
    </xf>
    <xf numFmtId="0" fontId="59" fillId="0" borderId="0" xfId="0" applyFont="1" applyBorder="1"/>
    <xf numFmtId="0" fontId="60" fillId="0" borderId="0" xfId="0" applyFont="1" applyBorder="1"/>
    <xf numFmtId="0" fontId="57" fillId="0" borderId="0" xfId="0" applyFont="1" applyBorder="1" applyAlignment="1">
      <alignment horizontal="left"/>
    </xf>
    <xf numFmtId="0" fontId="61" fillId="0" borderId="0" xfId="0" applyFont="1" applyBorder="1"/>
    <xf numFmtId="0" fontId="61" fillId="0" borderId="9" xfId="0" applyFont="1" applyBorder="1"/>
    <xf numFmtId="0" fontId="60" fillId="4" borderId="8" xfId="0" applyFont="1" applyFill="1" applyBorder="1" applyAlignment="1"/>
    <xf numFmtId="0" fontId="62" fillId="0" borderId="0" xfId="0" applyFont="1" applyBorder="1" applyAlignment="1">
      <alignment horizontal="left" indent="2"/>
    </xf>
    <xf numFmtId="0" fontId="60" fillId="0" borderId="0" xfId="0" applyFont="1" applyBorder="1" applyAlignment="1"/>
    <xf numFmtId="0" fontId="63" fillId="0" borderId="0" xfId="0" applyFont="1" applyBorder="1" applyAlignment="1">
      <alignment horizontal="right"/>
    </xf>
    <xf numFmtId="0" fontId="62" fillId="0" borderId="0" xfId="0" applyFont="1" applyBorder="1" applyAlignment="1">
      <alignment horizontal="left"/>
    </xf>
    <xf numFmtId="0" fontId="61" fillId="0" borderId="0" xfId="0" applyFont="1" applyBorder="1" applyAlignment="1"/>
    <xf numFmtId="0" fontId="61" fillId="0" borderId="9" xfId="0" applyFont="1" applyBorder="1" applyAlignment="1"/>
    <xf numFmtId="0" fontId="64" fillId="0" borderId="0" xfId="0" applyFont="1" applyBorder="1" applyAlignment="1">
      <alignment vertical="center"/>
    </xf>
    <xf numFmtId="0" fontId="65" fillId="4" borderId="8" xfId="0" applyFont="1" applyFill="1" applyBorder="1"/>
    <xf numFmtId="0" fontId="65" fillId="0" borderId="0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0" xfId="0" applyBorder="1" applyAlignment="1"/>
    <xf numFmtId="0" fontId="0" fillId="4" borderId="8" xfId="0" applyFill="1" applyBorder="1"/>
    <xf numFmtId="0" fontId="56" fillId="4" borderId="8" xfId="0" applyFont="1" applyFill="1" applyBorder="1" applyAlignment="1">
      <alignment horizontal="right"/>
    </xf>
    <xf numFmtId="0" fontId="66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9" xfId="0" applyFont="1" applyBorder="1"/>
    <xf numFmtId="0" fontId="56" fillId="4" borderId="8" xfId="0" applyFont="1" applyFill="1" applyBorder="1" applyAlignment="1">
      <alignment horizontal="right" vertical="top"/>
    </xf>
    <xf numFmtId="0" fontId="2" fillId="0" borderId="9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62" fillId="0" borderId="0" xfId="0" applyFont="1" applyBorder="1" applyAlignment="1">
      <alignment horizontal="left" vertical="top" wrapText="1" indent="2"/>
    </xf>
    <xf numFmtId="0" fontId="42" fillId="0" borderId="0" xfId="14" applyFont="1" applyBorder="1" applyAlignment="1">
      <alignment horizontal="left" vertical="top" wrapText="1"/>
    </xf>
    <xf numFmtId="0" fontId="0" fillId="0" borderId="10" xfId="0" applyFill="1" applyBorder="1"/>
    <xf numFmtId="0" fontId="0" fillId="0" borderId="11" xfId="0" applyBorder="1"/>
    <xf numFmtId="0" fontId="0" fillId="0" borderId="12" xfId="0" applyBorder="1"/>
    <xf numFmtId="0" fontId="0" fillId="0" borderId="0" xfId="0" applyFill="1"/>
    <xf numFmtId="0" fontId="56" fillId="4" borderId="8" xfId="6" applyFont="1" applyFill="1" applyBorder="1" applyAlignment="1">
      <alignment horizontal="right" vertical="top"/>
    </xf>
    <xf numFmtId="0" fontId="67" fillId="0" borderId="1" xfId="5" applyFont="1" applyBorder="1" applyAlignment="1">
      <alignment horizontal="center"/>
    </xf>
    <xf numFmtId="2" fontId="70" fillId="2" borderId="1" xfId="1" applyNumberFormat="1" applyFont="1" applyFill="1" applyBorder="1" applyAlignment="1" applyProtection="1">
      <alignment horizontal="left"/>
    </xf>
    <xf numFmtId="0" fontId="29" fillId="3" borderId="1" xfId="3" applyFont="1" applyFill="1" applyBorder="1" applyAlignment="1">
      <alignment horizontal="center" vertical="center"/>
    </xf>
    <xf numFmtId="0" fontId="73" fillId="0" borderId="0" xfId="1" applyFont="1" applyAlignment="1">
      <alignment horizontal="center" vertical="top" wrapText="1"/>
    </xf>
    <xf numFmtId="14" fontId="73" fillId="3" borderId="0" xfId="1" applyNumberFormat="1" applyFont="1" applyFill="1" applyBorder="1" applyAlignment="1">
      <alignment horizontal="center" vertical="top" wrapText="1"/>
    </xf>
    <xf numFmtId="0" fontId="42" fillId="2" borderId="1" xfId="1" applyFont="1" applyFill="1" applyBorder="1" applyAlignment="1" applyProtection="1">
      <alignment horizontal="left" vertical="center"/>
    </xf>
    <xf numFmtId="0" fontId="74" fillId="0" borderId="0" xfId="1" applyFont="1"/>
    <xf numFmtId="0" fontId="3" fillId="0" borderId="0" xfId="1" applyFill="1" applyAlignment="1">
      <alignment vertical="center"/>
    </xf>
    <xf numFmtId="0" fontId="3" fillId="0" borderId="0" xfId="1" applyFill="1"/>
    <xf numFmtId="0" fontId="43" fillId="0" borderId="0" xfId="1" applyFont="1" applyFill="1"/>
    <xf numFmtId="0" fontId="38" fillId="3" borderId="2" xfId="1" applyFont="1" applyFill="1" applyBorder="1" applyAlignment="1">
      <alignment horizontal="left" vertical="top" wrapText="1"/>
    </xf>
    <xf numFmtId="0" fontId="76" fillId="3" borderId="2" xfId="1" applyFont="1" applyFill="1" applyBorder="1" applyAlignment="1">
      <alignment horizontal="left" vertical="top" wrapText="1"/>
    </xf>
    <xf numFmtId="0" fontId="21" fillId="3" borderId="13" xfId="1" applyFont="1" applyFill="1" applyBorder="1" applyAlignment="1">
      <alignment horizontal="left" vertical="top" indent="1"/>
    </xf>
    <xf numFmtId="0" fontId="38" fillId="3" borderId="13" xfId="1" applyFont="1" applyFill="1" applyBorder="1" applyAlignment="1">
      <alignment horizontal="center" vertical="top" wrapText="1"/>
    </xf>
    <xf numFmtId="167" fontId="39" fillId="3" borderId="13" xfId="1" applyNumberFormat="1" applyFont="1" applyFill="1" applyBorder="1" applyAlignment="1">
      <alignment horizontal="center" vertical="top" wrapText="1"/>
    </xf>
    <xf numFmtId="2" fontId="38" fillId="3" borderId="13" xfId="1" applyNumberFormat="1" applyFont="1" applyFill="1" applyBorder="1" applyAlignment="1">
      <alignment horizontal="left" vertical="top" wrapText="1"/>
    </xf>
    <xf numFmtId="2" fontId="38" fillId="3" borderId="13" xfId="1" applyNumberFormat="1" applyFont="1" applyFill="1" applyBorder="1" applyAlignment="1">
      <alignment horizontal="center" vertical="top" wrapText="1"/>
    </xf>
    <xf numFmtId="165" fontId="38" fillId="3" borderId="13" xfId="1" applyNumberFormat="1" applyFont="1" applyFill="1" applyBorder="1" applyAlignment="1">
      <alignment horizontal="center" vertical="top" wrapText="1"/>
    </xf>
    <xf numFmtId="165" fontId="38" fillId="3" borderId="13" xfId="1" applyNumberFormat="1" applyFont="1" applyFill="1" applyBorder="1" applyAlignment="1" applyProtection="1">
      <alignment horizontal="center" vertical="top" wrapText="1"/>
      <protection locked="0"/>
    </xf>
    <xf numFmtId="0" fontId="38" fillId="3" borderId="3" xfId="1" applyFont="1" applyFill="1" applyBorder="1" applyAlignment="1">
      <alignment horizontal="center" vertical="top" wrapText="1"/>
    </xf>
    <xf numFmtId="0" fontId="42" fillId="0" borderId="1" xfId="10" applyFont="1" applyBorder="1" applyAlignment="1">
      <alignment horizontal="center"/>
    </xf>
    <xf numFmtId="2" fontId="40" fillId="2" borderId="1" xfId="1" applyNumberFormat="1" applyFont="1" applyFill="1" applyBorder="1" applyAlignment="1" applyProtection="1">
      <alignment horizontal="center"/>
    </xf>
    <xf numFmtId="0" fontId="21" fillId="0" borderId="0" xfId="7" applyFont="1" applyFill="1" applyBorder="1" applyAlignment="1" applyProtection="1">
      <alignment horizontal="left" vertical="center" indent="1"/>
      <protection locked="0"/>
    </xf>
    <xf numFmtId="44" fontId="22" fillId="0" borderId="1" xfId="0" applyNumberFormat="1" applyFont="1" applyFill="1" applyBorder="1" applyAlignment="1" applyProtection="1">
      <alignment vertical="center"/>
    </xf>
    <xf numFmtId="44" fontId="22" fillId="0" borderId="1" xfId="0" applyNumberFormat="1" applyFont="1" applyFill="1" applyBorder="1" applyAlignment="1" applyProtection="1">
      <alignment horizontal="right" vertical="center"/>
    </xf>
    <xf numFmtId="0" fontId="77" fillId="0" borderId="1" xfId="10" applyFont="1" applyBorder="1" applyAlignment="1">
      <alignment horizontal="left" indent="1"/>
    </xf>
    <xf numFmtId="44" fontId="38" fillId="2" borderId="1" xfId="1" applyNumberFormat="1" applyFont="1" applyFill="1" applyBorder="1" applyAlignment="1" applyProtection="1">
      <alignment horizontal="right"/>
      <protection locked="0"/>
    </xf>
    <xf numFmtId="1" fontId="22" fillId="0" borderId="1" xfId="4" applyNumberFormat="1" applyFont="1" applyFill="1" applyBorder="1" applyAlignment="1" applyProtection="1">
      <alignment vertical="center"/>
    </xf>
    <xf numFmtId="0" fontId="79" fillId="0" borderId="1" xfId="5" applyFont="1" applyBorder="1" applyAlignment="1">
      <alignment horizontal="center"/>
    </xf>
    <xf numFmtId="1" fontId="81" fillId="2" borderId="1" xfId="1" applyNumberFormat="1" applyFont="1" applyFill="1" applyBorder="1" applyAlignment="1" applyProtection="1">
      <alignment horizontal="center"/>
    </xf>
    <xf numFmtId="2" fontId="82" fillId="2" borderId="1" xfId="1" applyNumberFormat="1" applyFont="1" applyFill="1" applyBorder="1" applyAlignment="1" applyProtection="1">
      <alignment horizontal="left"/>
    </xf>
    <xf numFmtId="0" fontId="80" fillId="0" borderId="1" xfId="10" applyFont="1" applyBorder="1" applyAlignment="1">
      <alignment horizontal="left" indent="1"/>
    </xf>
    <xf numFmtId="1" fontId="39" fillId="2" borderId="1" xfId="1" applyNumberFormat="1" applyFont="1" applyFill="1" applyBorder="1" applyAlignment="1" applyProtection="1">
      <alignment horizontal="center"/>
    </xf>
    <xf numFmtId="0" fontId="81" fillId="2" borderId="1" xfId="1" applyFont="1" applyFill="1" applyBorder="1" applyAlignment="1" applyProtection="1">
      <alignment horizontal="left" vertical="center"/>
    </xf>
    <xf numFmtId="0" fontId="81" fillId="0" borderId="1" xfId="10" applyFont="1" applyBorder="1" applyAlignment="1">
      <alignment horizontal="left" indent="1"/>
    </xf>
    <xf numFmtId="0" fontId="81" fillId="0" borderId="1" xfId="10" applyFont="1" applyBorder="1" applyAlignment="1">
      <alignment horizontal="center"/>
    </xf>
    <xf numFmtId="2" fontId="80" fillId="2" borderId="1" xfId="1" applyNumberFormat="1" applyFont="1" applyFill="1" applyBorder="1" applyAlignment="1" applyProtection="1">
      <alignment horizontal="center"/>
    </xf>
    <xf numFmtId="1" fontId="80" fillId="2" borderId="1" xfId="1" applyNumberFormat="1" applyFont="1" applyFill="1" applyBorder="1" applyAlignment="1" applyProtection="1">
      <alignment horizontal="center"/>
    </xf>
    <xf numFmtId="0" fontId="42" fillId="0" borderId="1" xfId="10" applyFont="1" applyBorder="1" applyAlignment="1">
      <alignment horizontal="left" indent="1"/>
    </xf>
    <xf numFmtId="0" fontId="83" fillId="0" borderId="1" xfId="5" applyFont="1" applyBorder="1" applyAlignment="1">
      <alignment horizontal="center"/>
    </xf>
    <xf numFmtId="0" fontId="38" fillId="2" borderId="1" xfId="1" applyFont="1" applyFill="1" applyBorder="1" applyAlignment="1" applyProtection="1">
      <alignment horizontal="left" vertical="top" wrapText="1"/>
    </xf>
    <xf numFmtId="1" fontId="38" fillId="2" borderId="1" xfId="1" applyNumberFormat="1" applyFont="1" applyFill="1" applyBorder="1" applyAlignment="1" applyProtection="1">
      <alignment horizontal="center"/>
    </xf>
    <xf numFmtId="0" fontId="81" fillId="3" borderId="1" xfId="1" applyFont="1" applyFill="1" applyBorder="1" applyAlignment="1" applyProtection="1">
      <alignment horizontal="center"/>
      <protection locked="0"/>
    </xf>
    <xf numFmtId="2" fontId="81" fillId="2" borderId="1" xfId="1" applyNumberFormat="1" applyFont="1" applyFill="1" applyBorder="1" applyAlignment="1" applyProtection="1">
      <alignment horizontal="center"/>
    </xf>
    <xf numFmtId="165" fontId="81" fillId="2" borderId="1" xfId="1" applyNumberFormat="1" applyFont="1" applyFill="1" applyBorder="1" applyAlignment="1" applyProtection="1">
      <alignment horizontal="right"/>
      <protection locked="0"/>
    </xf>
    <xf numFmtId="0" fontId="81" fillId="2" borderId="1" xfId="1" applyFont="1" applyFill="1" applyBorder="1" applyAlignment="1" applyProtection="1">
      <alignment horizontal="left" vertical="top" wrapText="1"/>
    </xf>
    <xf numFmtId="44" fontId="81" fillId="2" borderId="1" xfId="1" applyNumberFormat="1" applyFont="1" applyFill="1" applyBorder="1" applyAlignment="1" applyProtection="1">
      <alignment horizontal="right"/>
      <protection locked="0"/>
    </xf>
    <xf numFmtId="0" fontId="85" fillId="0" borderId="1" xfId="10" applyFont="1" applyBorder="1" applyAlignment="1">
      <alignment horizontal="left" indent="1"/>
    </xf>
    <xf numFmtId="0" fontId="85" fillId="0" borderId="1" xfId="10" applyFont="1" applyBorder="1" applyAlignment="1">
      <alignment horizontal="center"/>
    </xf>
    <xf numFmtId="2" fontId="86" fillId="2" borderId="1" xfId="1" applyNumberFormat="1" applyFont="1" applyFill="1" applyBorder="1" applyAlignment="1" applyProtection="1">
      <alignment horizontal="center"/>
    </xf>
    <xf numFmtId="1" fontId="86" fillId="2" borderId="1" xfId="1" applyNumberFormat="1" applyFont="1" applyFill="1" applyBorder="1" applyAlignment="1" applyProtection="1">
      <alignment horizontal="center"/>
    </xf>
    <xf numFmtId="1" fontId="85" fillId="2" borderId="1" xfId="1" applyNumberFormat="1" applyFont="1" applyFill="1" applyBorder="1" applyAlignment="1" applyProtection="1">
      <alignment horizontal="center"/>
    </xf>
    <xf numFmtId="0" fontId="40" fillId="0" borderId="1" xfId="10" applyFont="1" applyBorder="1" applyAlignment="1">
      <alignment horizontal="left" indent="1"/>
    </xf>
    <xf numFmtId="0" fontId="87" fillId="0" borderId="1" xfId="5" applyFont="1" applyBorder="1" applyAlignment="1">
      <alignment horizontal="center"/>
    </xf>
    <xf numFmtId="0" fontId="74" fillId="0" borderId="0" xfId="1" applyFont="1" applyFill="1"/>
    <xf numFmtId="0" fontId="85" fillId="3" borderId="1" xfId="1" applyFont="1" applyFill="1" applyBorder="1" applyAlignment="1" applyProtection="1">
      <alignment horizontal="center"/>
      <protection locked="0"/>
    </xf>
    <xf numFmtId="0" fontId="3" fillId="0" borderId="0" xfId="1" applyFont="1"/>
    <xf numFmtId="0" fontId="41" fillId="2" borderId="1" xfId="1" applyFont="1" applyFill="1" applyBorder="1" applyAlignment="1" applyProtection="1">
      <alignment horizontal="left" vertical="center"/>
    </xf>
    <xf numFmtId="0" fontId="92" fillId="0" borderId="0" xfId="1" applyFont="1" applyAlignment="1">
      <alignment horizontal="center"/>
    </xf>
    <xf numFmtId="0" fontId="93" fillId="0" borderId="1" xfId="10" applyFont="1" applyBorder="1" applyAlignment="1">
      <alignment horizontal="left" indent="1"/>
    </xf>
    <xf numFmtId="0" fontId="78" fillId="0" borderId="0" xfId="1" applyFont="1" applyAlignment="1">
      <alignment horizontal="center"/>
    </xf>
    <xf numFmtId="0" fontId="96" fillId="0" borderId="1" xfId="10" applyFont="1" applyBorder="1" applyAlignment="1">
      <alignment horizontal="left" indent="1"/>
    </xf>
    <xf numFmtId="0" fontId="39" fillId="0" borderId="1" xfId="10" applyFont="1" applyBorder="1" applyAlignment="1">
      <alignment horizontal="left" indent="1"/>
    </xf>
    <xf numFmtId="2" fontId="22" fillId="0" borderId="2" xfId="4" applyNumberFormat="1" applyFont="1" applyFill="1" applyBorder="1" applyAlignment="1" applyProtection="1">
      <alignment vertical="center"/>
    </xf>
    <xf numFmtId="2" fontId="22" fillId="0" borderId="3" xfId="4" applyNumberFormat="1" applyFont="1" applyFill="1" applyBorder="1" applyAlignment="1" applyProtection="1">
      <alignment vertical="center"/>
    </xf>
    <xf numFmtId="2" fontId="10" fillId="2" borderId="0" xfId="1" applyNumberFormat="1" applyFont="1" applyFill="1" applyBorder="1" applyAlignment="1" applyProtection="1">
      <alignment horizontal="center" vertical="center"/>
    </xf>
    <xf numFmtId="1" fontId="22" fillId="0" borderId="2" xfId="4" applyNumberFormat="1" applyFont="1" applyFill="1" applyBorder="1" applyAlignment="1" applyProtection="1">
      <alignment vertical="center"/>
    </xf>
    <xf numFmtId="1" fontId="22" fillId="0" borderId="3" xfId="4" applyNumberFormat="1" applyFont="1" applyFill="1" applyBorder="1" applyAlignment="1" applyProtection="1">
      <alignment vertical="center"/>
    </xf>
    <xf numFmtId="0" fontId="17" fillId="0" borderId="0" xfId="5" applyFont="1" applyFill="1" applyAlignment="1" applyProtection="1">
      <alignment horizontal="center" vertical="center"/>
      <protection locked="0"/>
    </xf>
    <xf numFmtId="164" fontId="22" fillId="3" borderId="2" xfId="4" applyNumberFormat="1" applyFont="1" applyFill="1" applyBorder="1" applyAlignment="1" applyProtection="1">
      <alignment horizontal="center" vertical="center"/>
      <protection locked="0"/>
    </xf>
    <xf numFmtId="164" fontId="22" fillId="3" borderId="3" xfId="4" applyNumberFormat="1" applyFont="1" applyFill="1" applyBorder="1" applyAlignment="1" applyProtection="1">
      <alignment horizontal="center" vertical="center"/>
      <protection locked="0"/>
    </xf>
    <xf numFmtId="0" fontId="25" fillId="3" borderId="2" xfId="8" applyFont="1" applyFill="1" applyBorder="1" applyAlignment="1">
      <alignment horizontal="right" vertical="center"/>
    </xf>
    <xf numFmtId="0" fontId="25" fillId="3" borderId="3" xfId="8" applyFont="1" applyFill="1" applyBorder="1" applyAlignment="1">
      <alignment horizontal="right" vertical="center"/>
    </xf>
    <xf numFmtId="0" fontId="25" fillId="3" borderId="2" xfId="3" applyFont="1" applyFill="1" applyBorder="1" applyAlignment="1">
      <alignment horizontal="right" vertical="center"/>
    </xf>
    <xf numFmtId="0" fontId="25" fillId="3" borderId="3" xfId="3" applyFont="1" applyFill="1" applyBorder="1" applyAlignment="1">
      <alignment horizontal="right" vertical="center"/>
    </xf>
    <xf numFmtId="44" fontId="33" fillId="0" borderId="2" xfId="4" applyNumberFormat="1" applyFont="1" applyFill="1" applyBorder="1" applyAlignment="1" applyProtection="1">
      <alignment horizontal="right" vertical="center"/>
    </xf>
    <xf numFmtId="44" fontId="33" fillId="0" borderId="3" xfId="4" applyNumberFormat="1" applyFont="1" applyFill="1" applyBorder="1" applyAlignment="1" applyProtection="1">
      <alignment horizontal="right" vertical="center"/>
    </xf>
    <xf numFmtId="165" fontId="22" fillId="0" borderId="2" xfId="4" applyNumberFormat="1" applyFont="1" applyFill="1" applyBorder="1" applyAlignment="1" applyProtection="1">
      <alignment vertical="center"/>
    </xf>
    <xf numFmtId="165" fontId="22" fillId="0" borderId="3" xfId="4" applyNumberFormat="1" applyFont="1" applyFill="1" applyBorder="1" applyAlignment="1" applyProtection="1">
      <alignment vertical="center"/>
    </xf>
    <xf numFmtId="165" fontId="22" fillId="0" borderId="2" xfId="0" applyNumberFormat="1" applyFont="1" applyFill="1" applyBorder="1" applyAlignment="1" applyProtection="1">
      <alignment vertical="center"/>
    </xf>
    <xf numFmtId="165" fontId="22" fillId="0" borderId="3" xfId="0" applyNumberFormat="1" applyFont="1" applyFill="1" applyBorder="1" applyAlignment="1" applyProtection="1">
      <alignment vertical="center"/>
    </xf>
    <xf numFmtId="9" fontId="22" fillId="0" borderId="2" xfId="0" applyNumberFormat="1" applyFont="1" applyFill="1" applyBorder="1" applyAlignment="1" applyProtection="1">
      <alignment horizontal="right" vertical="center"/>
    </xf>
    <xf numFmtId="9" fontId="22" fillId="0" borderId="3" xfId="0" applyNumberFormat="1" applyFont="1" applyFill="1" applyBorder="1" applyAlignment="1" applyProtection="1">
      <alignment horizontal="right" vertical="center"/>
    </xf>
    <xf numFmtId="165" fontId="32" fillId="0" borderId="2" xfId="4" applyNumberFormat="1" applyFont="1" applyFill="1" applyBorder="1" applyAlignment="1" applyProtection="1">
      <alignment horizontal="right" vertical="center"/>
    </xf>
    <xf numFmtId="165" fontId="32" fillId="0" borderId="3" xfId="4" applyNumberFormat="1" applyFont="1" applyFill="1" applyBorder="1" applyAlignment="1" applyProtection="1">
      <alignment horizontal="right" vertical="center"/>
    </xf>
    <xf numFmtId="0" fontId="62" fillId="0" borderId="0" xfId="0" applyFont="1" applyBorder="1" applyAlignment="1">
      <alignment horizontal="left" vertical="top" wrapText="1" indent="2"/>
    </xf>
    <xf numFmtId="0" fontId="66" fillId="0" borderId="0" xfId="0" applyFont="1" applyBorder="1" applyAlignment="1">
      <alignment horizontal="left" vertical="top" wrapText="1"/>
    </xf>
    <xf numFmtId="0" fontId="62" fillId="0" borderId="0" xfId="0" quotePrefix="1" applyFont="1" applyBorder="1" applyAlignment="1">
      <alignment horizontal="left" vertical="top" wrapText="1" indent="4"/>
    </xf>
    <xf numFmtId="0" fontId="62" fillId="0" borderId="0" xfId="0" applyFont="1" applyBorder="1" applyAlignment="1">
      <alignment horizontal="left" vertical="top" wrapText="1" indent="4"/>
    </xf>
    <xf numFmtId="0" fontId="66" fillId="0" borderId="0" xfId="6" applyFont="1" applyBorder="1" applyAlignment="1">
      <alignment horizontal="left" vertical="top" wrapText="1"/>
    </xf>
    <xf numFmtId="0" fontId="66" fillId="0" borderId="0" xfId="13" applyFont="1" applyBorder="1" applyAlignment="1">
      <alignment horizontal="left" vertical="top" wrapText="1"/>
    </xf>
    <xf numFmtId="0" fontId="62" fillId="0" borderId="0" xfId="13" applyFont="1" applyBorder="1" applyAlignment="1">
      <alignment horizontal="left" vertical="top" wrapText="1" indent="2"/>
    </xf>
    <xf numFmtId="0" fontId="42" fillId="0" borderId="0" xfId="14" applyFont="1" applyBorder="1" applyAlignment="1">
      <alignment horizontal="left" vertical="top" wrapText="1"/>
    </xf>
    <xf numFmtId="0" fontId="62" fillId="0" borderId="0" xfId="0" applyFont="1" applyBorder="1" applyAlignment="1">
      <alignment horizontal="left" vertical="top" wrapText="1" indent="3"/>
    </xf>
  </cellXfs>
  <cellStyles count="18">
    <cellStyle name="Гиперссылка" xfId="11" builtinId="8"/>
    <cellStyle name="Гиперссылка 2" xfId="5"/>
    <cellStyle name="Гиперссылка 4" xfId="2"/>
    <cellStyle name="Обычный" xfId="0" builtinId="0"/>
    <cellStyle name="Обычный 2" xfId="15"/>
    <cellStyle name="Обычный 2 2" xfId="3"/>
    <cellStyle name="Обычный 2 2 2" xfId="6"/>
    <cellStyle name="Обычный 2 2 3" xfId="8"/>
    <cellStyle name="Обычный 2 3" xfId="9"/>
    <cellStyle name="Обычный 3" xfId="4"/>
    <cellStyle name="Обычный 3 2" xfId="10"/>
    <cellStyle name="Обычный 3 2 2" xfId="13"/>
    <cellStyle name="Обычный 3 3" xfId="14"/>
    <cellStyle name="Обычный 4" xfId="16"/>
    <cellStyle name="Обычный 4 2" xfId="12"/>
    <cellStyle name="Обычный 5" xfId="1"/>
    <cellStyle name="Обычный 6" xfId="17"/>
    <cellStyle name="Обычный_Лист1 2" xfId="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79375</xdr:colOff>
      <xdr:row>1</xdr:row>
      <xdr:rowOff>0</xdr:rowOff>
    </xdr:from>
    <xdr:to>
      <xdr:col>4</xdr:col>
      <xdr:colOff>381001</xdr:colOff>
      <xdr:row>3</xdr:row>
      <xdr:rowOff>167598</xdr:rowOff>
    </xdr:to>
    <xdr:pic>
      <xdr:nvPicPr>
        <xdr:cNvPr id="2" name="Изображение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" y="457200"/>
          <a:ext cx="739776" cy="720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7650" y="22151"/>
          <a:ext cx="8953500" cy="1576056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725" y="1794022"/>
          <a:ext cx="7049484" cy="4453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5</xdr:col>
      <xdr:colOff>171781</xdr:colOff>
      <xdr:row>64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16373475"/>
          <a:ext cx="2372056" cy="50489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0</xdr:rowOff>
    </xdr:from>
    <xdr:to>
      <xdr:col>6</xdr:col>
      <xdr:colOff>152813</xdr:colOff>
      <xdr:row>76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19288125"/>
          <a:ext cx="2962688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0" y="4244827"/>
          <a:ext cx="7230484" cy="5356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0" y="8974101"/>
          <a:ext cx="6315956" cy="53347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0</xdr:rowOff>
    </xdr:from>
    <xdr:to>
      <xdr:col>9</xdr:col>
      <xdr:colOff>172121</xdr:colOff>
      <xdr:row>94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" y="24993600"/>
          <a:ext cx="4810796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97</xdr:row>
      <xdr:rowOff>161925</xdr:rowOff>
    </xdr:from>
    <xdr:to>
      <xdr:col>15</xdr:col>
      <xdr:colOff>647700</xdr:colOff>
      <xdr:row>113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6108025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2899" y="50726"/>
          <a:ext cx="3330000" cy="88331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7175" y="14849475"/>
          <a:ext cx="5268060" cy="4858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lantmarket.ru/gortenziya-oks.html/nid/67284" TargetMode="External"/><Relationship Id="rId117" Type="http://schemas.openxmlformats.org/officeDocument/2006/relationships/hyperlink" Target="https://plantmarket.ru/gortenziya-oks.html/nid/61561" TargetMode="External"/><Relationship Id="rId21" Type="http://schemas.openxmlformats.org/officeDocument/2006/relationships/hyperlink" Target="https://plantmarket.pro/gortenziya-oks.html/nid/67628" TargetMode="External"/><Relationship Id="rId42" Type="http://schemas.openxmlformats.org/officeDocument/2006/relationships/hyperlink" Target="https://plantmarket.ru/gortenziya-oks.html/nid/28019" TargetMode="External"/><Relationship Id="rId47" Type="http://schemas.openxmlformats.org/officeDocument/2006/relationships/hyperlink" Target="https://plantmarket.ru/gortenziya-oks.html/nid/61572" TargetMode="External"/><Relationship Id="rId63" Type="http://schemas.openxmlformats.org/officeDocument/2006/relationships/hyperlink" Target="https://plantmarket.ru/gortenziya-oks.html/nid/61548" TargetMode="External"/><Relationship Id="rId68" Type="http://schemas.openxmlformats.org/officeDocument/2006/relationships/hyperlink" Target="https://plantmarket.ru/gortenziya-oks.html/nid/61550" TargetMode="External"/><Relationship Id="rId84" Type="http://schemas.openxmlformats.org/officeDocument/2006/relationships/hyperlink" Target="https://plantmarket.ru/gortenziya-oks.html/nid/61555" TargetMode="External"/><Relationship Id="rId89" Type="http://schemas.openxmlformats.org/officeDocument/2006/relationships/hyperlink" Target="https://plantmarket.ru/gortenziya-oks.html/nid/58387" TargetMode="External"/><Relationship Id="rId112" Type="http://schemas.openxmlformats.org/officeDocument/2006/relationships/hyperlink" Target="https://plantmarket.ru/gortenziya-oks.html/nid/69199" TargetMode="External"/><Relationship Id="rId133" Type="http://schemas.openxmlformats.org/officeDocument/2006/relationships/hyperlink" Target="https://plantmarket.ru/gortenziya-oks.html/nid/58387" TargetMode="External"/><Relationship Id="rId138" Type="http://schemas.openxmlformats.org/officeDocument/2006/relationships/hyperlink" Target="https://plantmarket.ru/gortenziya-oks.html/nid/69206" TargetMode="External"/><Relationship Id="rId154" Type="http://schemas.openxmlformats.org/officeDocument/2006/relationships/hyperlink" Target="https://plantmarket.ru/gortenziya-oks.html/nid/64271" TargetMode="External"/><Relationship Id="rId159" Type="http://schemas.openxmlformats.org/officeDocument/2006/relationships/hyperlink" Target="https://plantmarket.ru/gortenziya-oks.html/nid/35305" TargetMode="External"/><Relationship Id="rId175" Type="http://schemas.openxmlformats.org/officeDocument/2006/relationships/hyperlink" Target="https://plantmarket.ru/gortenziya-oks.html/nid/61572" TargetMode="External"/><Relationship Id="rId170" Type="http://schemas.openxmlformats.org/officeDocument/2006/relationships/hyperlink" Target="https://plantmarket.ru/gortenziya-oks.html/nid/58379" TargetMode="External"/><Relationship Id="rId16" Type="http://schemas.openxmlformats.org/officeDocument/2006/relationships/hyperlink" Target="https://plantmarket.ru/gortenziya-oks.html/nid/61561" TargetMode="External"/><Relationship Id="rId107" Type="http://schemas.openxmlformats.org/officeDocument/2006/relationships/hyperlink" Target="https://plantmarket.ru/gortenziya-oks.html/nid/67296" TargetMode="External"/><Relationship Id="rId11" Type="http://schemas.openxmlformats.org/officeDocument/2006/relationships/hyperlink" Target="https://plantmarket.ru/gortenziya-oks.html/nid/28006" TargetMode="External"/><Relationship Id="rId32" Type="http://schemas.openxmlformats.org/officeDocument/2006/relationships/hyperlink" Target="https://plantmarket.ru/gortenziya-oks.html/nid/61569" TargetMode="External"/><Relationship Id="rId37" Type="http://schemas.openxmlformats.org/officeDocument/2006/relationships/hyperlink" Target="https://plantmarket.ru/gortenziya-oks.html/nid/61546" TargetMode="External"/><Relationship Id="rId53" Type="http://schemas.openxmlformats.org/officeDocument/2006/relationships/hyperlink" Target="https://plantmarket.ru/gortenziya-oks.html/nid/61573" TargetMode="External"/><Relationship Id="rId58" Type="http://schemas.openxmlformats.org/officeDocument/2006/relationships/hyperlink" Target="https://plantmarket.ru/gortenziya-oks.html/nid/58380" TargetMode="External"/><Relationship Id="rId74" Type="http://schemas.openxmlformats.org/officeDocument/2006/relationships/hyperlink" Target="https://plantmarket.ru/gortenziya-oks.html/nid/58383" TargetMode="External"/><Relationship Id="rId79" Type="http://schemas.openxmlformats.org/officeDocument/2006/relationships/hyperlink" Target="https://plantmarket.ru/gortenziya-oks.html/nid/61551" TargetMode="External"/><Relationship Id="rId102" Type="http://schemas.openxmlformats.org/officeDocument/2006/relationships/hyperlink" Target="https://plantmarket.ru/gortenziya-oks.html/nid/34342" TargetMode="External"/><Relationship Id="rId123" Type="http://schemas.openxmlformats.org/officeDocument/2006/relationships/hyperlink" Target="https://plantmarket.ru/gortenziya-oks.html/nid/61574" TargetMode="External"/><Relationship Id="rId128" Type="http://schemas.openxmlformats.org/officeDocument/2006/relationships/hyperlink" Target="https://plantmarket.ru/gortenziya-oks.html/nid/58383" TargetMode="External"/><Relationship Id="rId144" Type="http://schemas.openxmlformats.org/officeDocument/2006/relationships/hyperlink" Target="https://plantmarket.ru/gortenziya-oks.html/nid/69220" TargetMode="External"/><Relationship Id="rId149" Type="http://schemas.openxmlformats.org/officeDocument/2006/relationships/hyperlink" Target="https://plantmarket.ru/gortenziya-oks.html/nid/67323" TargetMode="External"/><Relationship Id="rId5" Type="http://schemas.openxmlformats.org/officeDocument/2006/relationships/hyperlink" Target="https://plantmarket.ru/gortenziya-oks.html/nid/58363" TargetMode="External"/><Relationship Id="rId90" Type="http://schemas.openxmlformats.org/officeDocument/2006/relationships/hyperlink" Target="https://plantmarket.ru/gortenziya-oks.html/nid/58387" TargetMode="External"/><Relationship Id="rId95" Type="http://schemas.openxmlformats.org/officeDocument/2006/relationships/hyperlink" Target="https://plantmarket.ru/gortenziya-oks.html/nid/58407" TargetMode="External"/><Relationship Id="rId160" Type="http://schemas.openxmlformats.org/officeDocument/2006/relationships/hyperlink" Target="https://plantmarket.ru/gortenziya-oks.html/nid/67309" TargetMode="External"/><Relationship Id="rId165" Type="http://schemas.openxmlformats.org/officeDocument/2006/relationships/hyperlink" Target="https://plantmarket.ru/gortenziya-oks.html/nid/61563" TargetMode="External"/><Relationship Id="rId181" Type="http://schemas.openxmlformats.org/officeDocument/2006/relationships/hyperlink" Target="https://plantmarket.ru/gortenziya-oks.html/nid/58381" TargetMode="External"/><Relationship Id="rId186" Type="http://schemas.openxmlformats.org/officeDocument/2006/relationships/hyperlink" Target="https://plantmarket.ru/gortenziya-oks.html/nid/28016" TargetMode="External"/><Relationship Id="rId22" Type="http://schemas.openxmlformats.org/officeDocument/2006/relationships/hyperlink" Target="https://plantmarket.ru/gortenziya-oks.html/nid/61564" TargetMode="External"/><Relationship Id="rId27" Type="http://schemas.openxmlformats.org/officeDocument/2006/relationships/hyperlink" Target="https://plantmarket.ru/gortenziya-oks.html/nid/67284" TargetMode="External"/><Relationship Id="rId43" Type="http://schemas.openxmlformats.org/officeDocument/2006/relationships/hyperlink" Target="https://plantmarket.ru/gortenziya-oks.html/nid/58397" TargetMode="External"/><Relationship Id="rId48" Type="http://schemas.openxmlformats.org/officeDocument/2006/relationships/hyperlink" Target="https://plantmarket.ru/gortenziya-oks.html/nid/61572" TargetMode="External"/><Relationship Id="rId64" Type="http://schemas.openxmlformats.org/officeDocument/2006/relationships/hyperlink" Target="https://plantmarket.ru/gortenziya-oks.html/nid/67311" TargetMode="External"/><Relationship Id="rId69" Type="http://schemas.openxmlformats.org/officeDocument/2006/relationships/hyperlink" Target="https://plantmarket.ru/gortenziya-oks.html/nid/61575" TargetMode="External"/><Relationship Id="rId113" Type="http://schemas.openxmlformats.org/officeDocument/2006/relationships/hyperlink" Target="https://plantmarket.ru/gortenziya-oks.html/nid/69201" TargetMode="External"/><Relationship Id="rId118" Type="http://schemas.openxmlformats.org/officeDocument/2006/relationships/hyperlink" Target="https://plantmarket.pro/gortenziya-oks.html/nid/67632" TargetMode="External"/><Relationship Id="rId134" Type="http://schemas.openxmlformats.org/officeDocument/2006/relationships/hyperlink" Target="https://plantmarket.ru/gortenziya-oks.html/nid/61543" TargetMode="External"/><Relationship Id="rId139" Type="http://schemas.openxmlformats.org/officeDocument/2006/relationships/hyperlink" Target="https://plantmarket.ru/gortenziya-oks.html/nid/69208" TargetMode="External"/><Relationship Id="rId80" Type="http://schemas.openxmlformats.org/officeDocument/2006/relationships/hyperlink" Target="https://plantmarket.ru/gortenziya-oks.html/nid/61551" TargetMode="External"/><Relationship Id="rId85" Type="http://schemas.openxmlformats.org/officeDocument/2006/relationships/hyperlink" Target="https://plantmarket.ru/gortenziya-oks.html/nid/61578" TargetMode="External"/><Relationship Id="rId150" Type="http://schemas.openxmlformats.org/officeDocument/2006/relationships/hyperlink" Target="https://plantmarket.ru/gortenziya-oks.html/nid/64274" TargetMode="External"/><Relationship Id="rId155" Type="http://schemas.openxmlformats.org/officeDocument/2006/relationships/hyperlink" Target="https://plantmarket.ru/gortenziya-oks.html/nid/64271" TargetMode="External"/><Relationship Id="rId171" Type="http://schemas.openxmlformats.org/officeDocument/2006/relationships/hyperlink" Target="https://plantmarket.ru/gortenziya-oks.html/nid/61578" TargetMode="External"/><Relationship Id="rId176" Type="http://schemas.openxmlformats.org/officeDocument/2006/relationships/hyperlink" Target="https://plantmarket.ru/gortenziya-oks.html/nid/61566" TargetMode="External"/><Relationship Id="rId12" Type="http://schemas.openxmlformats.org/officeDocument/2006/relationships/hyperlink" Target="https://plantmarket.ru/gortenziya-oks.html/nid/61557" TargetMode="External"/><Relationship Id="rId17" Type="http://schemas.openxmlformats.org/officeDocument/2006/relationships/hyperlink" Target="https://plantmarket.ru/gortenziya-oks.html/nid/58392" TargetMode="External"/><Relationship Id="rId33" Type="http://schemas.openxmlformats.org/officeDocument/2006/relationships/hyperlink" Target="https://plantmarket.ru/gortenziya-oks.html/nid/61569" TargetMode="External"/><Relationship Id="rId38" Type="http://schemas.openxmlformats.org/officeDocument/2006/relationships/hyperlink" Target="https://plantmarket.ru/gortenziya-oks.html/nid/56699" TargetMode="External"/><Relationship Id="rId59" Type="http://schemas.openxmlformats.org/officeDocument/2006/relationships/hyperlink" Target="https://plantmarket.ru/gortenziya-oks.html/nid/28016" TargetMode="External"/><Relationship Id="rId103" Type="http://schemas.openxmlformats.org/officeDocument/2006/relationships/hyperlink" Target="https://plantmarket.ru/gortenziya-oks.html/nid/28015" TargetMode="External"/><Relationship Id="rId108" Type="http://schemas.openxmlformats.org/officeDocument/2006/relationships/hyperlink" Target="https://plantmarket.ru/gortenziya-oks.html/nid/67296" TargetMode="External"/><Relationship Id="rId124" Type="http://schemas.openxmlformats.org/officeDocument/2006/relationships/hyperlink" Target="https://plantmarket.ru/gortenziya-oks.html/nid/67311" TargetMode="External"/><Relationship Id="rId129" Type="http://schemas.openxmlformats.org/officeDocument/2006/relationships/hyperlink" Target="https://plantmarket.ru/gortenziya-oks.html/nid/63156" TargetMode="External"/><Relationship Id="rId54" Type="http://schemas.openxmlformats.org/officeDocument/2006/relationships/hyperlink" Target="https://plantmarket.ru/gortenziya-oks.html/nid/58379" TargetMode="External"/><Relationship Id="rId70" Type="http://schemas.openxmlformats.org/officeDocument/2006/relationships/hyperlink" Target="https://plantmarket.ru/gortenziya-oks.html/nid/61576" TargetMode="External"/><Relationship Id="rId75" Type="http://schemas.openxmlformats.org/officeDocument/2006/relationships/hyperlink" Target="https://plantmarket.ru/gortenziya-oks.html/nid/58383" TargetMode="External"/><Relationship Id="rId91" Type="http://schemas.openxmlformats.org/officeDocument/2006/relationships/hyperlink" Target="https://plantmarket.ru/gortenziya-oks.html/nid/58387" TargetMode="External"/><Relationship Id="rId96" Type="http://schemas.openxmlformats.org/officeDocument/2006/relationships/hyperlink" Target="https://plantmarket.pro/gortenziya-oks.html/nid/67631" TargetMode="External"/><Relationship Id="rId140" Type="http://schemas.openxmlformats.org/officeDocument/2006/relationships/hyperlink" Target="https://plantmarket.ru/gortenziya-oks.html/nid/69209" TargetMode="External"/><Relationship Id="rId145" Type="http://schemas.openxmlformats.org/officeDocument/2006/relationships/hyperlink" Target="https://plantmarket.ru/gortenziya-oks.html/nid/69221" TargetMode="External"/><Relationship Id="rId161" Type="http://schemas.openxmlformats.org/officeDocument/2006/relationships/hyperlink" Target="https://plantmarket.pro/gortenziya-oks.html/nid/69514" TargetMode="External"/><Relationship Id="rId166" Type="http://schemas.openxmlformats.org/officeDocument/2006/relationships/hyperlink" Target="https://plantmarket.pro/gortenziya-oks.html/nid/67632" TargetMode="External"/><Relationship Id="rId182" Type="http://schemas.openxmlformats.org/officeDocument/2006/relationships/hyperlink" Target="https://plantmarket.ru/gortenziya-oks.html/nid/58392" TargetMode="External"/><Relationship Id="rId187" Type="http://schemas.openxmlformats.org/officeDocument/2006/relationships/hyperlink" Target="https://plantmarket.ru/gortenziya-oks.html/nid/58379" TargetMode="External"/><Relationship Id="rId1" Type="http://schemas.openxmlformats.org/officeDocument/2006/relationships/hyperlink" Target="https://youtu.be/DOWEJG0YS6M" TargetMode="External"/><Relationship Id="rId6" Type="http://schemas.openxmlformats.org/officeDocument/2006/relationships/hyperlink" Target="https://plantmarket.pro/gortenziya-oks.html/nid/67627" TargetMode="External"/><Relationship Id="rId23" Type="http://schemas.openxmlformats.org/officeDocument/2006/relationships/hyperlink" Target="https://plantmarket.ru/gortenziya-oks.html/nid/61564" TargetMode="External"/><Relationship Id="rId28" Type="http://schemas.openxmlformats.org/officeDocument/2006/relationships/hyperlink" Target="https://plantmarket.ru/gortenziya-oks.html/nid/58370" TargetMode="External"/><Relationship Id="rId49" Type="http://schemas.openxmlformats.org/officeDocument/2006/relationships/hyperlink" Target="https://plantmarket.ru/gortenziya-oks.html/nid/61570" TargetMode="External"/><Relationship Id="rId114" Type="http://schemas.openxmlformats.org/officeDocument/2006/relationships/hyperlink" Target="https://plantmarket.ru/gortenziya-oks.html/nid/69203" TargetMode="External"/><Relationship Id="rId119" Type="http://schemas.openxmlformats.org/officeDocument/2006/relationships/hyperlink" Target="https://plantmarket.ru/gortenziya-oks.html/nid/61566" TargetMode="External"/><Relationship Id="rId44" Type="http://schemas.openxmlformats.org/officeDocument/2006/relationships/hyperlink" Target="https://plantmarket.ru/gortenziya-oks.html/nid/28019" TargetMode="External"/><Relationship Id="rId60" Type="http://schemas.openxmlformats.org/officeDocument/2006/relationships/hyperlink" Target="https://plantmarket.ru/gortenziya-oks.html/nid/61574" TargetMode="External"/><Relationship Id="rId65" Type="http://schemas.openxmlformats.org/officeDocument/2006/relationships/hyperlink" Target="https://plantmarket.ru/gortenziya-oks.html/nid/58381" TargetMode="External"/><Relationship Id="rId81" Type="http://schemas.openxmlformats.org/officeDocument/2006/relationships/hyperlink" Target="https://plantmarket.ru/gortenziya-oks.html/nid/61552" TargetMode="External"/><Relationship Id="rId86" Type="http://schemas.openxmlformats.org/officeDocument/2006/relationships/hyperlink" Target="https://plantmarket.ru/gortenziya-oks.html/nid/61578" TargetMode="External"/><Relationship Id="rId130" Type="http://schemas.openxmlformats.org/officeDocument/2006/relationships/hyperlink" Target="https://plantmarket.ru/gortenziya-oks.html/nid/63156" TargetMode="External"/><Relationship Id="rId135" Type="http://schemas.openxmlformats.org/officeDocument/2006/relationships/hyperlink" Target="https://plantmarket.ru/gortenziya-oks.html/nid/61550" TargetMode="External"/><Relationship Id="rId151" Type="http://schemas.openxmlformats.org/officeDocument/2006/relationships/hyperlink" Target="https://plantmarket.ru/gortenziya-oks.html/nid/64269" TargetMode="External"/><Relationship Id="rId156" Type="http://schemas.openxmlformats.org/officeDocument/2006/relationships/hyperlink" Target="https://plantmarket.ru/gortenziya-oks.html/nid/63155" TargetMode="External"/><Relationship Id="rId177" Type="http://schemas.openxmlformats.org/officeDocument/2006/relationships/hyperlink" Target="https://plantmarket.ru/gortenziya-oks.html/nid/28019" TargetMode="External"/><Relationship Id="rId172" Type="http://schemas.openxmlformats.org/officeDocument/2006/relationships/hyperlink" Target="https://plantmarket.ru/gortenziya-oks.html/nid/58387" TargetMode="External"/><Relationship Id="rId13" Type="http://schemas.openxmlformats.org/officeDocument/2006/relationships/hyperlink" Target="https://plantmarket.ru/gortenziya-oks.html/nid/61543" TargetMode="External"/><Relationship Id="rId18" Type="http://schemas.openxmlformats.org/officeDocument/2006/relationships/hyperlink" Target="https://plantmarket.ru/gortenziya-oks.html/nid/58392" TargetMode="External"/><Relationship Id="rId39" Type="http://schemas.openxmlformats.org/officeDocument/2006/relationships/hyperlink" Target="https://plantmarket.ru/gortenziya-oks.html/nid/67285" TargetMode="External"/><Relationship Id="rId109" Type="http://schemas.openxmlformats.org/officeDocument/2006/relationships/hyperlink" Target="https://plantmarket.ru/gortenziya-oks.html/nid/67294" TargetMode="External"/><Relationship Id="rId34" Type="http://schemas.openxmlformats.org/officeDocument/2006/relationships/hyperlink" Target="https://plantmarket.ru/gortenziya-oks.html/nid/61544" TargetMode="External"/><Relationship Id="rId50" Type="http://schemas.openxmlformats.org/officeDocument/2006/relationships/hyperlink" Target="https://plantmarket.ru/gortenziya-oks.html/nid/28022" TargetMode="External"/><Relationship Id="rId55" Type="http://schemas.openxmlformats.org/officeDocument/2006/relationships/hyperlink" Target="https://plantmarket.ru/gortenziya-oks.html/nid/28015" TargetMode="External"/><Relationship Id="rId76" Type="http://schemas.openxmlformats.org/officeDocument/2006/relationships/hyperlink" Target="https://plantmarket.ru/gortenziya-oks.html/nid/63156" TargetMode="External"/><Relationship Id="rId97" Type="http://schemas.openxmlformats.org/officeDocument/2006/relationships/hyperlink" Target="https://plantmarket.ru/gortenziya-oks.html/nid/35307" TargetMode="External"/><Relationship Id="rId104" Type="http://schemas.openxmlformats.org/officeDocument/2006/relationships/hyperlink" Target="https://plantmarket.ru/gortenziya-oks.html/nid/58388" TargetMode="External"/><Relationship Id="rId120" Type="http://schemas.openxmlformats.org/officeDocument/2006/relationships/hyperlink" Target="https://plantmarket.ru/gortenziya-oks.html/nid/61568" TargetMode="External"/><Relationship Id="rId125" Type="http://schemas.openxmlformats.org/officeDocument/2006/relationships/hyperlink" Target="https://plantmarket.ru/gortenziya-oks.html/nid/67311" TargetMode="External"/><Relationship Id="rId141" Type="http://schemas.openxmlformats.org/officeDocument/2006/relationships/hyperlink" Target="https://plantmarket.ru/gortenziya-oks.html/nid/69210" TargetMode="External"/><Relationship Id="rId146" Type="http://schemas.openxmlformats.org/officeDocument/2006/relationships/hyperlink" Target="https://plantmarket.ru/gortenziya-oks.html/nid/69224" TargetMode="External"/><Relationship Id="rId167" Type="http://schemas.openxmlformats.org/officeDocument/2006/relationships/hyperlink" Target="https://plantmarket.pro/gortenziya-oks.html/nid/67632" TargetMode="External"/><Relationship Id="rId188" Type="http://schemas.openxmlformats.org/officeDocument/2006/relationships/hyperlink" Target="https://plantmarket.ru/gortenziya-oks.html/nid/61563" TargetMode="External"/><Relationship Id="rId7" Type="http://schemas.openxmlformats.org/officeDocument/2006/relationships/hyperlink" Target="https://plantmarket.ru/gortenziya-oks.html/nid/64274" TargetMode="External"/><Relationship Id="rId71" Type="http://schemas.openxmlformats.org/officeDocument/2006/relationships/hyperlink" Target="https://plantmarket.pro/gortenziya-oks.html/nid/67630" TargetMode="External"/><Relationship Id="rId92" Type="http://schemas.openxmlformats.org/officeDocument/2006/relationships/hyperlink" Target="https://plantmarket.ru/gortenziya-oks.html/nid/58407" TargetMode="External"/><Relationship Id="rId162" Type="http://schemas.openxmlformats.org/officeDocument/2006/relationships/hyperlink" Target="https://plantmarket.pro/gortenziya-oks.html/nid/69513" TargetMode="External"/><Relationship Id="rId183" Type="http://schemas.openxmlformats.org/officeDocument/2006/relationships/hyperlink" Target="https://plantmarket.pro/gortenziya-oks.html/nid/69515" TargetMode="External"/><Relationship Id="rId2" Type="http://schemas.openxmlformats.org/officeDocument/2006/relationships/hyperlink" Target="https://plantmarket.ru/gortenziya-oks.html/nid/58359" TargetMode="External"/><Relationship Id="rId29" Type="http://schemas.openxmlformats.org/officeDocument/2006/relationships/hyperlink" Target="https://plantmarket.ru/gortenziya-oks.html/nid/28011" TargetMode="External"/><Relationship Id="rId24" Type="http://schemas.openxmlformats.org/officeDocument/2006/relationships/hyperlink" Target="https://plantmarket.ru/gortenziya-oks.html/nid/61565" TargetMode="External"/><Relationship Id="rId40" Type="http://schemas.openxmlformats.org/officeDocument/2006/relationships/hyperlink" Target="https://plantmarket.ru/gortenziya-oks.html/nid/58397" TargetMode="External"/><Relationship Id="rId45" Type="http://schemas.openxmlformats.org/officeDocument/2006/relationships/hyperlink" Target="https://plantmarket.ru/gortenziya-oks.html/nid/67289" TargetMode="External"/><Relationship Id="rId66" Type="http://schemas.openxmlformats.org/officeDocument/2006/relationships/hyperlink" Target="https://plantmarket.ru/gortenziya-oks.html/nid/67312" TargetMode="External"/><Relationship Id="rId87" Type="http://schemas.openxmlformats.org/officeDocument/2006/relationships/hyperlink" Target="https://plantmarket.ru/gortenziya-oks.html/nid/61556" TargetMode="External"/><Relationship Id="rId110" Type="http://schemas.openxmlformats.org/officeDocument/2006/relationships/hyperlink" Target="https://plantmarket.ru/gortenziya-oks.html/nid/58388" TargetMode="External"/><Relationship Id="rId115" Type="http://schemas.openxmlformats.org/officeDocument/2006/relationships/hyperlink" Target="https://plantmarket.ru/gortenziya-oks.html/nid/69205" TargetMode="External"/><Relationship Id="rId131" Type="http://schemas.openxmlformats.org/officeDocument/2006/relationships/hyperlink" Target="https://plantmarket.ru/gortenziya-oks.html/nid/61578" TargetMode="External"/><Relationship Id="rId136" Type="http://schemas.openxmlformats.org/officeDocument/2006/relationships/hyperlink" Target="https://plantmarket.ru/gortenziya-oks.html/nid/61556" TargetMode="External"/><Relationship Id="rId157" Type="http://schemas.openxmlformats.org/officeDocument/2006/relationships/hyperlink" Target="https://plantmarket.ru/gortenziya-oks.html/nid/64272" TargetMode="External"/><Relationship Id="rId178" Type="http://schemas.openxmlformats.org/officeDocument/2006/relationships/hyperlink" Target="https://plantmarket.ru/gortenziya-oks.html/nid/28011" TargetMode="External"/><Relationship Id="rId61" Type="http://schemas.openxmlformats.org/officeDocument/2006/relationships/hyperlink" Target="https://plantmarket.ru/gortenziya-oks.html/nid/61574" TargetMode="External"/><Relationship Id="rId82" Type="http://schemas.openxmlformats.org/officeDocument/2006/relationships/hyperlink" Target="https://plantmarket.ru/gortenziya-oks.html/nid/61554" TargetMode="External"/><Relationship Id="rId152" Type="http://schemas.openxmlformats.org/officeDocument/2006/relationships/hyperlink" Target="https://plantmarket.ru/gortenziya-oks.html/nid/64270" TargetMode="External"/><Relationship Id="rId173" Type="http://schemas.openxmlformats.org/officeDocument/2006/relationships/hyperlink" Target="https://plantmarket.ru/gortenziya-oks.html/nid/58388" TargetMode="External"/><Relationship Id="rId19" Type="http://schemas.openxmlformats.org/officeDocument/2006/relationships/hyperlink" Target="https://plantmarket.ru/gortenziya-oks.html/nid/61562" TargetMode="External"/><Relationship Id="rId14" Type="http://schemas.openxmlformats.org/officeDocument/2006/relationships/hyperlink" Target="https://plantmarket.ru/gortenziya-oks.html/nid/61543" TargetMode="External"/><Relationship Id="rId30" Type="http://schemas.openxmlformats.org/officeDocument/2006/relationships/hyperlink" Target="https://plantmarket.ru/gortenziya-oks.html/nid/61568" TargetMode="External"/><Relationship Id="rId35" Type="http://schemas.openxmlformats.org/officeDocument/2006/relationships/hyperlink" Target="https://plantmarket.ru/gortenziya-oks.html/nid/61544" TargetMode="External"/><Relationship Id="rId56" Type="http://schemas.openxmlformats.org/officeDocument/2006/relationships/hyperlink" Target="https://plantmarket.ru/gortenziya-oks.html/nid/61547" TargetMode="External"/><Relationship Id="rId77" Type="http://schemas.openxmlformats.org/officeDocument/2006/relationships/hyperlink" Target="https://plantmarket.ru/gortenziya-oks.html/nid/63156" TargetMode="External"/><Relationship Id="rId100" Type="http://schemas.openxmlformats.org/officeDocument/2006/relationships/hyperlink" Target="https://plantmarket.pro/gortenziya-oks.html/nid/69357" TargetMode="External"/><Relationship Id="rId105" Type="http://schemas.openxmlformats.org/officeDocument/2006/relationships/hyperlink" Target="https://plantmarket.ru/gortenziya-oks.html/nid/67294" TargetMode="External"/><Relationship Id="rId126" Type="http://schemas.openxmlformats.org/officeDocument/2006/relationships/hyperlink" Target="https://plantmarket.ru/gortenziya-oks.html/nid/58381" TargetMode="External"/><Relationship Id="rId147" Type="http://schemas.openxmlformats.org/officeDocument/2006/relationships/hyperlink" Target="https://plantmarket.ru/gortenziya-oks.html/nid/69238" TargetMode="External"/><Relationship Id="rId168" Type="http://schemas.openxmlformats.org/officeDocument/2006/relationships/hyperlink" Target="https://plantmarket.ru/gortenziya-oks.html/nid/61567" TargetMode="External"/><Relationship Id="rId8" Type="http://schemas.openxmlformats.org/officeDocument/2006/relationships/hyperlink" Target="https://plantmarket.ru/gortenziya-oks.html/nid/58366" TargetMode="External"/><Relationship Id="rId51" Type="http://schemas.openxmlformats.org/officeDocument/2006/relationships/hyperlink" Target="https://plantmarket.ru/gortenziya-oks.html/nid/28022" TargetMode="External"/><Relationship Id="rId72" Type="http://schemas.openxmlformats.org/officeDocument/2006/relationships/hyperlink" Target="https://plantmarket.ru/gortenziya-oks.html/nid/67329" TargetMode="External"/><Relationship Id="rId93" Type="http://schemas.openxmlformats.org/officeDocument/2006/relationships/hyperlink" Target="https://plantmarket.ru/gortenziya-oks.html/nid/58407" TargetMode="External"/><Relationship Id="rId98" Type="http://schemas.openxmlformats.org/officeDocument/2006/relationships/hyperlink" Target="https://plantmarket.ru/gortenziya-oks.html/nid/67294" TargetMode="External"/><Relationship Id="rId121" Type="http://schemas.openxmlformats.org/officeDocument/2006/relationships/hyperlink" Target="https://plantmarket.ru/gortenziya-oks.html/nid/61568" TargetMode="External"/><Relationship Id="rId142" Type="http://schemas.openxmlformats.org/officeDocument/2006/relationships/hyperlink" Target="https://plantmarket.ru/gortenziya-oks.html/nid/69216" TargetMode="External"/><Relationship Id="rId163" Type="http://schemas.openxmlformats.org/officeDocument/2006/relationships/hyperlink" Target="https://plantmarket.ru/gortenziya-oks.html/nid/61559" TargetMode="External"/><Relationship Id="rId184" Type="http://schemas.openxmlformats.org/officeDocument/2006/relationships/hyperlink" Target="https://plantmarket.ru/gortenziya-oks.html/nid/61547" TargetMode="External"/><Relationship Id="rId189" Type="http://schemas.openxmlformats.org/officeDocument/2006/relationships/printerSettings" Target="../printerSettings/printerSettings1.bin"/><Relationship Id="rId3" Type="http://schemas.openxmlformats.org/officeDocument/2006/relationships/hyperlink" Target="https://plantmarket.ru/gortenziya-oks.html/nid/58361" TargetMode="External"/><Relationship Id="rId25" Type="http://schemas.openxmlformats.org/officeDocument/2006/relationships/hyperlink" Target="https://plantmarket.ru/gortenziya-oks.html/nid/61566" TargetMode="External"/><Relationship Id="rId46" Type="http://schemas.openxmlformats.org/officeDocument/2006/relationships/hyperlink" Target="https://plantmarket.ru/gortenziya-oks.html/nid/61572" TargetMode="External"/><Relationship Id="rId67" Type="http://schemas.openxmlformats.org/officeDocument/2006/relationships/hyperlink" Target="https://plantmarket.ru/gortenziya-oks.html/nid/64273" TargetMode="External"/><Relationship Id="rId116" Type="http://schemas.openxmlformats.org/officeDocument/2006/relationships/hyperlink" Target="https://plantmarket.ru/gortenziya-oks.html/nid/61561" TargetMode="External"/><Relationship Id="rId137" Type="http://schemas.openxmlformats.org/officeDocument/2006/relationships/hyperlink" Target="https://plantmarket.ru/gortenziya-oks.html/nid/69195" TargetMode="External"/><Relationship Id="rId158" Type="http://schemas.openxmlformats.org/officeDocument/2006/relationships/hyperlink" Target="https://plantmarket.ru/gortenziya-oks.html/nid/64272" TargetMode="External"/><Relationship Id="rId20" Type="http://schemas.openxmlformats.org/officeDocument/2006/relationships/hyperlink" Target="https://plantmarket.ru/gortenziya-oks.html/nid/28009" TargetMode="External"/><Relationship Id="rId41" Type="http://schemas.openxmlformats.org/officeDocument/2006/relationships/hyperlink" Target="https://plantmarket.ru/gortenziya-oks.html/nid/61571" TargetMode="External"/><Relationship Id="rId62" Type="http://schemas.openxmlformats.org/officeDocument/2006/relationships/hyperlink" Target="https://plantmarket.ru/gortenziya-oks.html/nid/61548" TargetMode="External"/><Relationship Id="rId83" Type="http://schemas.openxmlformats.org/officeDocument/2006/relationships/hyperlink" Target="https://plantmarket.ru/gortenziya-oks.html/nid/61555" TargetMode="External"/><Relationship Id="rId88" Type="http://schemas.openxmlformats.org/officeDocument/2006/relationships/hyperlink" Target="https://plantmarket.ru/gortenziya-oks.html/nid/61556" TargetMode="External"/><Relationship Id="rId111" Type="http://schemas.openxmlformats.org/officeDocument/2006/relationships/hyperlink" Target="https://plantmarket.ru/gortenziya-oks.html/nid/69198" TargetMode="External"/><Relationship Id="rId132" Type="http://schemas.openxmlformats.org/officeDocument/2006/relationships/hyperlink" Target="https://plantmarket.ru/gortenziya-oks.html/nid/61578" TargetMode="External"/><Relationship Id="rId153" Type="http://schemas.openxmlformats.org/officeDocument/2006/relationships/hyperlink" Target="https://plantmarket.ru/gortenziya-oks.html/nid/64270" TargetMode="External"/><Relationship Id="rId174" Type="http://schemas.openxmlformats.org/officeDocument/2006/relationships/hyperlink" Target="https://plantmarket.ru/gortenziya-oks.html/nid/58359" TargetMode="External"/><Relationship Id="rId179" Type="http://schemas.openxmlformats.org/officeDocument/2006/relationships/hyperlink" Target="https://plantmarket.ru/gortenziya-oks.html/nid/58379" TargetMode="External"/><Relationship Id="rId190" Type="http://schemas.openxmlformats.org/officeDocument/2006/relationships/drawing" Target="../drawings/drawing1.xml"/><Relationship Id="rId15" Type="http://schemas.openxmlformats.org/officeDocument/2006/relationships/hyperlink" Target="https://plantmarket.ru/gortenziya-oks.html/nid/61560" TargetMode="External"/><Relationship Id="rId36" Type="http://schemas.openxmlformats.org/officeDocument/2006/relationships/hyperlink" Target="https://plantmarket.ru/gortenziya-oks.html/nid/63155" TargetMode="External"/><Relationship Id="rId57" Type="http://schemas.openxmlformats.org/officeDocument/2006/relationships/hyperlink" Target="https://plantmarket.ru/gortenziya-oks.html/nid/61547" TargetMode="External"/><Relationship Id="rId106" Type="http://schemas.openxmlformats.org/officeDocument/2006/relationships/hyperlink" Target="https://plantmarket.ru/gortenziya-oks.html/nid/58359" TargetMode="External"/><Relationship Id="rId127" Type="http://schemas.openxmlformats.org/officeDocument/2006/relationships/hyperlink" Target="https://plantmarket.ru/gortenziya-oks.html/nid/58383" TargetMode="External"/><Relationship Id="rId10" Type="http://schemas.openxmlformats.org/officeDocument/2006/relationships/hyperlink" Target="https://plantmarket.ru/gortenziya-oks.html/nid/67283" TargetMode="External"/><Relationship Id="rId31" Type="http://schemas.openxmlformats.org/officeDocument/2006/relationships/hyperlink" Target="https://plantmarket.ru/gortenziya-oks.html/nid/61569" TargetMode="External"/><Relationship Id="rId52" Type="http://schemas.openxmlformats.org/officeDocument/2006/relationships/hyperlink" Target="https://plantmarket.ru/gortenziya-oks.html/nid/67291" TargetMode="External"/><Relationship Id="rId73" Type="http://schemas.openxmlformats.org/officeDocument/2006/relationships/hyperlink" Target="https://plantmarket.ru/gortenziya-oks.html/nid/58383" TargetMode="External"/><Relationship Id="rId78" Type="http://schemas.openxmlformats.org/officeDocument/2006/relationships/hyperlink" Target="https://plantmarket.ru/gortenziya-oks.html/nid/63156" TargetMode="External"/><Relationship Id="rId94" Type="http://schemas.openxmlformats.org/officeDocument/2006/relationships/hyperlink" Target="https://plantmarket.ru/gortenziya-oks.html/nid/58407" TargetMode="External"/><Relationship Id="rId99" Type="http://schemas.openxmlformats.org/officeDocument/2006/relationships/hyperlink" Target="https://plantmarket.ru/gortenziya-oks.html/nid/67296" TargetMode="External"/><Relationship Id="rId101" Type="http://schemas.openxmlformats.org/officeDocument/2006/relationships/hyperlink" Target="https://plantmarket.pro/gortenziya-oks.html/nid/69358" TargetMode="External"/><Relationship Id="rId122" Type="http://schemas.openxmlformats.org/officeDocument/2006/relationships/hyperlink" Target="https://plantmarket.ru/gortenziya-oks.html/nid/58379" TargetMode="External"/><Relationship Id="rId143" Type="http://schemas.openxmlformats.org/officeDocument/2006/relationships/hyperlink" Target="https://plantmarket.ru/gortenziya-oks.html/nid/69218" TargetMode="External"/><Relationship Id="rId148" Type="http://schemas.openxmlformats.org/officeDocument/2006/relationships/hyperlink" Target="https://plantmarket.ru/gortenziya-oks.html/nid/67328" TargetMode="External"/><Relationship Id="rId164" Type="http://schemas.openxmlformats.org/officeDocument/2006/relationships/hyperlink" Target="https://plantmarket.ru/gortenziya-oks.html/nid/61561" TargetMode="External"/><Relationship Id="rId169" Type="http://schemas.openxmlformats.org/officeDocument/2006/relationships/hyperlink" Target="https://plantmarket.ru/gortenziya-oks.html/nid/61568" TargetMode="External"/><Relationship Id="rId185" Type="http://schemas.openxmlformats.org/officeDocument/2006/relationships/hyperlink" Target="https://plantmarket.pro/gortenziya-oks.html/nid/69516" TargetMode="External"/><Relationship Id="rId4" Type="http://schemas.openxmlformats.org/officeDocument/2006/relationships/hyperlink" Target="https://plantmarket.ru/gortenziya-oks.html/nid/28000" TargetMode="External"/><Relationship Id="rId9" Type="http://schemas.openxmlformats.org/officeDocument/2006/relationships/hyperlink" Target="https://plantmarket.ru/gortenziya-oks.html/nid/28005" TargetMode="External"/><Relationship Id="rId180" Type="http://schemas.openxmlformats.org/officeDocument/2006/relationships/hyperlink" Target="https://plantmarket.ru/gortenziya-oks.html/nid/58388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239"/>
  <sheetViews>
    <sheetView showGridLines="0" tabSelected="1" zoomScaleNormal="100" workbookViewId="0">
      <selection activeCell="K24" sqref="K24"/>
    </sheetView>
  </sheetViews>
  <sheetFormatPr defaultColWidth="14.6640625" defaultRowHeight="15.6"/>
  <cols>
    <col min="1" max="1" width="10.6640625" style="7" customWidth="1"/>
    <col min="2" max="2" width="6.44140625" style="11" hidden="1" customWidth="1"/>
    <col min="3" max="3" width="6.77734375" style="11" hidden="1" customWidth="1"/>
    <col min="4" max="4" width="6.5546875" style="11" customWidth="1"/>
    <col min="5" max="5" width="37.77734375" style="11" customWidth="1"/>
    <col min="6" max="6" width="21.5546875" style="23" customWidth="1"/>
    <col min="7" max="7" width="6.6640625" style="23" customWidth="1"/>
    <col min="8" max="9" width="7.5546875" style="11" customWidth="1"/>
    <col min="10" max="10" width="8.109375" style="11" customWidth="1"/>
    <col min="11" max="11" width="10.33203125" style="11" customWidth="1"/>
    <col min="12" max="12" width="12.109375" style="11" customWidth="1"/>
    <col min="13" max="13" width="10.44140625" style="11" customWidth="1"/>
    <col min="14" max="16" width="12.44140625" style="11" customWidth="1"/>
    <col min="17" max="17" width="13.33203125" style="23" customWidth="1"/>
    <col min="18" max="18" width="39.6640625" style="24" customWidth="1"/>
    <col min="19" max="19" width="21.88671875" style="11" customWidth="1"/>
    <col min="20" max="20" width="14.6640625" style="11"/>
    <col min="21" max="21" width="14.6640625" style="143"/>
    <col min="22" max="16384" width="14.6640625" style="11"/>
  </cols>
  <sheetData>
    <row r="1" spans="1:21" s="2" customFormat="1" ht="36" customHeight="1">
      <c r="A1" s="1"/>
      <c r="D1" s="3" t="s">
        <v>0</v>
      </c>
      <c r="E1" s="4" t="s">
        <v>1</v>
      </c>
      <c r="G1" s="5"/>
      <c r="H1" s="5"/>
      <c r="I1" s="5"/>
      <c r="J1" s="5"/>
      <c r="Q1" s="5"/>
      <c r="R1" s="6"/>
      <c r="U1" s="142"/>
    </row>
    <row r="2" spans="1:21" ht="28.2">
      <c r="B2" s="8"/>
      <c r="C2" s="9"/>
      <c r="D2" s="9"/>
      <c r="E2" s="200" t="s">
        <v>660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9"/>
      <c r="R2" s="10"/>
    </row>
    <row r="3" spans="1:21" ht="15.75" customHeight="1">
      <c r="B3" s="9"/>
      <c r="C3" s="9"/>
      <c r="D3" s="12"/>
      <c r="E3" s="13"/>
      <c r="F3" s="14"/>
      <c r="G3" s="13"/>
      <c r="H3" s="15" t="s">
        <v>2</v>
      </c>
      <c r="I3" s="15"/>
      <c r="J3" s="15"/>
      <c r="K3" s="14"/>
      <c r="L3" s="14"/>
      <c r="M3" s="14"/>
      <c r="N3" s="12"/>
      <c r="O3" s="12"/>
      <c r="P3" s="12"/>
      <c r="Q3" s="12"/>
      <c r="R3" s="12"/>
    </row>
    <row r="4" spans="1:21" ht="15.75" customHeight="1">
      <c r="B4" s="9"/>
      <c r="C4" s="9"/>
      <c r="D4" s="12"/>
      <c r="E4" s="16"/>
      <c r="F4" s="16"/>
      <c r="G4" s="203" t="s">
        <v>3</v>
      </c>
      <c r="H4" s="203"/>
      <c r="I4" s="203"/>
      <c r="J4" s="203"/>
      <c r="K4" s="203"/>
      <c r="L4" s="17"/>
      <c r="M4" s="18"/>
      <c r="N4" s="12"/>
      <c r="O4" s="12"/>
      <c r="P4" s="12"/>
      <c r="Q4" s="12"/>
      <c r="R4" s="12"/>
    </row>
    <row r="5" spans="1:21" ht="15.75" customHeight="1">
      <c r="B5" s="9"/>
      <c r="C5" s="9"/>
      <c r="D5" s="12"/>
      <c r="E5" s="16"/>
      <c r="F5" s="19"/>
      <c r="G5" s="20"/>
      <c r="J5" s="21" t="s">
        <v>4</v>
      </c>
      <c r="K5" s="22" t="s">
        <v>5</v>
      </c>
      <c r="L5" s="18"/>
      <c r="N5" s="12"/>
      <c r="O5" s="12"/>
      <c r="P5" s="12"/>
      <c r="Q5" s="12"/>
      <c r="R5" s="12"/>
    </row>
    <row r="6" spans="1:21" ht="3.75" customHeight="1"/>
    <row r="7" spans="1:21" ht="15.75" customHeight="1">
      <c r="D7" s="34" t="s">
        <v>470</v>
      </c>
      <c r="E7" s="25"/>
      <c r="F7" s="26"/>
      <c r="G7" s="26"/>
      <c r="H7" s="27"/>
      <c r="I7" s="27"/>
      <c r="J7" s="27"/>
      <c r="K7" s="28"/>
      <c r="L7" s="28"/>
      <c r="M7" s="27"/>
      <c r="N7" s="29"/>
      <c r="O7" s="204">
        <v>82.95</v>
      </c>
      <c r="P7" s="205"/>
      <c r="Q7" s="30" t="s">
        <v>6</v>
      </c>
      <c r="R7" s="31"/>
      <c r="S7" s="157" t="s">
        <v>495</v>
      </c>
    </row>
    <row r="8" spans="1:21" ht="15.75" customHeight="1">
      <c r="D8" s="34" t="s">
        <v>469</v>
      </c>
      <c r="E8" s="25"/>
      <c r="F8" s="26"/>
      <c r="G8" s="26"/>
      <c r="H8" s="27"/>
      <c r="I8" s="27"/>
      <c r="J8" s="27"/>
      <c r="K8" s="28"/>
      <c r="L8" s="28"/>
      <c r="M8" s="27"/>
      <c r="N8" s="29"/>
      <c r="O8" s="206" t="s">
        <v>7</v>
      </c>
      <c r="P8" s="207"/>
      <c r="Q8" s="32" t="s">
        <v>8</v>
      </c>
      <c r="R8" s="31"/>
      <c r="S8" s="158">
        <f>SUM(N215:N219)</f>
        <v>0</v>
      </c>
      <c r="T8" s="30"/>
    </row>
    <row r="9" spans="1:21" ht="15.75" customHeight="1">
      <c r="D9" s="33" t="s">
        <v>9</v>
      </c>
      <c r="E9" s="25"/>
      <c r="F9" s="26"/>
      <c r="G9" s="26"/>
      <c r="H9" s="27"/>
      <c r="I9" s="27"/>
      <c r="J9" s="27"/>
      <c r="K9" s="28"/>
      <c r="L9" s="28"/>
      <c r="M9" s="27"/>
      <c r="N9" s="29"/>
      <c r="O9" s="208" t="s">
        <v>337</v>
      </c>
      <c r="P9" s="209"/>
      <c r="Q9" s="30" t="s">
        <v>10</v>
      </c>
      <c r="R9" s="31"/>
      <c r="S9" s="162">
        <f>SUM(K215:K219)</f>
        <v>0</v>
      </c>
      <c r="T9" s="30"/>
    </row>
    <row r="10" spans="1:21" ht="15.75" customHeight="1">
      <c r="D10" s="34" t="s">
        <v>11</v>
      </c>
      <c r="E10" s="25"/>
      <c r="F10" s="26"/>
      <c r="G10" s="26"/>
      <c r="H10" s="26"/>
      <c r="I10" s="26"/>
      <c r="J10" s="26"/>
      <c r="K10" s="26"/>
      <c r="L10" s="26"/>
      <c r="M10" s="26"/>
      <c r="N10" s="27"/>
      <c r="O10" s="201">
        <f>SUM(K23:K213)</f>
        <v>0</v>
      </c>
      <c r="P10" s="202"/>
      <c r="Q10" s="30" t="s">
        <v>12</v>
      </c>
      <c r="S10" s="158">
        <f>SUM(O215:O219)</f>
        <v>0</v>
      </c>
      <c r="T10" s="30"/>
    </row>
    <row r="11" spans="1:21" ht="15.75" customHeight="1">
      <c r="D11" s="36" t="s">
        <v>13</v>
      </c>
      <c r="E11" s="25"/>
      <c r="F11" s="26"/>
      <c r="G11" s="26"/>
      <c r="H11" s="26"/>
      <c r="I11" s="26"/>
      <c r="J11" s="26"/>
      <c r="K11" s="26"/>
      <c r="L11" s="26"/>
      <c r="M11" s="26"/>
      <c r="N11" s="27"/>
      <c r="O11" s="212">
        <f>SUM(N23:N213)</f>
        <v>0</v>
      </c>
      <c r="P11" s="213"/>
      <c r="Q11" s="30" t="s">
        <v>14</v>
      </c>
      <c r="R11" s="26"/>
      <c r="S11" s="158">
        <f>SUM(P215:P219)</f>
        <v>0</v>
      </c>
      <c r="T11" s="30"/>
    </row>
    <row r="12" spans="1:21" ht="15.75" customHeight="1">
      <c r="D12" s="36" t="s">
        <v>632</v>
      </c>
      <c r="E12" s="37"/>
      <c r="F12" s="38"/>
      <c r="G12" s="38"/>
      <c r="H12" s="38"/>
      <c r="I12" s="38"/>
      <c r="J12" s="38"/>
      <c r="K12" s="38"/>
      <c r="L12" s="38"/>
      <c r="M12" s="38"/>
      <c r="N12" s="27"/>
      <c r="O12" s="212">
        <f>SUM(O23:O213)</f>
        <v>0</v>
      </c>
      <c r="P12" s="213"/>
      <c r="Q12" s="30" t="s">
        <v>15</v>
      </c>
      <c r="R12" s="38"/>
      <c r="S12" s="158">
        <f>IF(O9="Торф+пленка",((SUMIF(F215:F219,"ОКС, 4-6 веток",K215:K219)+SUMIF(F215:F219,"ОКС, 2-3 ветки",K215:K219)+SUMIF(F215:F219,"ОКС, 3-4 ветки",K215:K219)+SUMIF(F215:F219,"ОКС, 80 см штамб без кроны",K215:K219))*70),0)</f>
        <v>0</v>
      </c>
      <c r="T12" s="30"/>
    </row>
    <row r="13" spans="1:21" ht="15.75" customHeight="1">
      <c r="B13" s="11" t="s">
        <v>473</v>
      </c>
      <c r="D13" s="36" t="s">
        <v>471</v>
      </c>
      <c r="E13" s="37"/>
      <c r="F13" s="38"/>
      <c r="G13" s="38"/>
      <c r="H13" s="38"/>
      <c r="I13" s="38"/>
      <c r="J13" s="38"/>
      <c r="K13" s="38"/>
      <c r="L13" s="38"/>
      <c r="M13" s="38"/>
      <c r="N13" s="27"/>
      <c r="O13" s="212">
        <f>O11+O12</f>
        <v>0</v>
      </c>
      <c r="P13" s="213"/>
      <c r="Q13" s="30" t="s">
        <v>16</v>
      </c>
      <c r="R13" s="38"/>
      <c r="S13" s="159" t="str">
        <f>IF(O15="-     %","-      ₽",S8+S8*O15+S10+S12)</f>
        <v>-      ₽</v>
      </c>
      <c r="T13" s="42"/>
    </row>
    <row r="14" spans="1:21" ht="15.75" customHeight="1">
      <c r="A14" s="7" t="s">
        <v>473</v>
      </c>
      <c r="D14" s="33" t="s">
        <v>17</v>
      </c>
      <c r="E14" s="37"/>
      <c r="F14" s="38"/>
      <c r="G14" s="38"/>
      <c r="H14" s="38"/>
      <c r="I14" s="38"/>
      <c r="J14" s="38"/>
      <c r="K14" s="38"/>
      <c r="L14" s="38"/>
      <c r="M14" s="38"/>
      <c r="N14" s="27"/>
      <c r="O14" s="214">
        <f>IF(O9="Торф+пленка",((SUMIF(F23:F213,"ОКС, 4-6 веток",K23:K213)+SUMIF(F23:F213,"ОКС, 2-3 ветки",K23:K213)+SUMIF(F23:F213,"ОКС, 3-4 ветки",K23:K213)+SUMIF(F23:F213,"ОКС, 80 см штамб без кроны",K23:K213))*0.8),0)</f>
        <v>0</v>
      </c>
      <c r="P14" s="215"/>
      <c r="Q14" s="30" t="s">
        <v>18</v>
      </c>
      <c r="R14" s="26"/>
    </row>
    <row r="15" spans="1:21" ht="15.75" customHeight="1">
      <c r="A15" s="7" t="s">
        <v>473</v>
      </c>
      <c r="D15" s="39" t="s">
        <v>19</v>
      </c>
      <c r="E15" s="25"/>
      <c r="F15" s="26"/>
      <c r="G15" s="26"/>
      <c r="H15" s="26"/>
      <c r="I15" s="26"/>
      <c r="J15" s="26"/>
      <c r="K15" s="26"/>
      <c r="L15" s="26"/>
      <c r="M15" s="26"/>
      <c r="N15" s="27"/>
      <c r="O15" s="216" t="str">
        <f>IF((O11+S8/O7)&gt;=10000,"-6%",IF((O11+S8/O7)&gt;=7000,"-5%",IF((O11+S8/O7)&gt;=5000,"-4%",IF((O11+S8/O7)&gt;=4000,"-3%",IF((O11+S8/O7)&gt;=3000,"-2%",IF((O11+S8/O7)&gt;=2000,"-1%",IF((O11+S8/O7)&gt;=600,"0%",IF((O11+S8/O7)&gt;0,"+10%","-     %"))))))))</f>
        <v>-     %</v>
      </c>
      <c r="P15" s="217"/>
      <c r="Q15" s="30" t="s">
        <v>20</v>
      </c>
      <c r="R15" s="26"/>
    </row>
    <row r="16" spans="1:21" ht="15.75" customHeight="1">
      <c r="A16" s="7" t="s">
        <v>473</v>
      </c>
      <c r="B16" s="11" t="s">
        <v>473</v>
      </c>
      <c r="D16" s="40" t="s">
        <v>21</v>
      </c>
      <c r="E16" s="25"/>
      <c r="F16" s="26"/>
      <c r="G16" s="26"/>
      <c r="H16" s="26"/>
      <c r="I16" s="26"/>
      <c r="J16" s="26"/>
      <c r="K16" s="26"/>
      <c r="L16" s="26"/>
      <c r="M16" s="26"/>
      <c r="N16" s="41"/>
      <c r="O16" s="218" t="str">
        <f>IF(O15="-     %","-     € ",O11+O11*O15+O12+O14)</f>
        <v xml:space="preserve">-     € </v>
      </c>
      <c r="P16" s="219"/>
      <c r="Q16" s="42" t="s">
        <v>633</v>
      </c>
    </row>
    <row r="17" spans="1:23" ht="15.75" customHeight="1">
      <c r="A17" s="7" t="s">
        <v>473</v>
      </c>
      <c r="B17" s="11" t="s">
        <v>473</v>
      </c>
      <c r="D17" s="40" t="s">
        <v>22</v>
      </c>
      <c r="E17" s="25"/>
      <c r="F17" s="26"/>
      <c r="G17" s="26"/>
      <c r="H17" s="26"/>
      <c r="I17" s="26"/>
      <c r="J17" s="26"/>
      <c r="K17" s="26"/>
      <c r="L17" s="26"/>
      <c r="M17" s="26"/>
      <c r="N17" s="41"/>
      <c r="O17" s="210" t="str">
        <f>IF(O15="-     %","-     ₽ ",O16*O7+S13)</f>
        <v xml:space="preserve">-     ₽ </v>
      </c>
      <c r="P17" s="211"/>
      <c r="Q17" s="42" t="s">
        <v>23</v>
      </c>
    </row>
    <row r="18" spans="1:23" ht="15.75" customHeight="1">
      <c r="A18" s="7" t="s">
        <v>473</v>
      </c>
      <c r="B18" s="11" t="s">
        <v>473</v>
      </c>
      <c r="D18" s="43" t="s">
        <v>24</v>
      </c>
      <c r="E18" s="25"/>
      <c r="F18" s="26"/>
      <c r="G18" s="26"/>
      <c r="H18" s="26"/>
      <c r="I18" s="26"/>
      <c r="J18" s="26"/>
      <c r="K18" s="26"/>
      <c r="L18" s="26"/>
      <c r="M18" s="26"/>
      <c r="N18" s="44"/>
      <c r="O18" s="198">
        <f>SUMIF(F23:F219,"ОКС, 4-6 веток",M23:M219)+SUMIF(F23:F219,"ОКС, 2-3 ветки",M23:M219)+SUMIF(F23:F219,"ОКС, 3-4 ветки",M23:M219)</f>
        <v>0</v>
      </c>
      <c r="P18" s="199"/>
      <c r="Q18" s="30" t="s">
        <v>25</v>
      </c>
      <c r="R18" s="26"/>
      <c r="S18" s="35"/>
    </row>
    <row r="19" spans="1:23" ht="15.75" customHeight="1">
      <c r="D19" s="45" t="s">
        <v>26</v>
      </c>
      <c r="E19" s="25"/>
      <c r="F19" s="26"/>
      <c r="G19" s="26"/>
      <c r="H19" s="26"/>
      <c r="I19" s="26"/>
      <c r="J19" s="26"/>
      <c r="K19" s="26"/>
      <c r="L19" s="26"/>
      <c r="M19" s="26"/>
      <c r="N19" s="44"/>
      <c r="O19" s="198">
        <f>SUMIF(F23:F219,"P12, 2-3 ветки",M23:M219)+SUMIF(F23:F219,"P14, 2-3 ветки",M23:M219)+SUMIF(F23:F219,"P8, 2-3 ветки",M23:M219)+SUMIF(F23:F219,"кассета, MP84",M23:M219)</f>
        <v>0</v>
      </c>
      <c r="P19" s="199"/>
      <c r="Q19" s="30" t="s">
        <v>634</v>
      </c>
      <c r="R19" s="26"/>
    </row>
    <row r="20" spans="1:23" ht="15.75" customHeight="1">
      <c r="B20" s="11" t="s">
        <v>473</v>
      </c>
      <c r="D20" s="46" t="s">
        <v>27</v>
      </c>
      <c r="E20" s="25"/>
      <c r="F20" s="26"/>
      <c r="G20" s="26"/>
      <c r="H20" s="26"/>
      <c r="I20" s="26"/>
      <c r="J20" s="26"/>
      <c r="K20" s="26"/>
      <c r="L20" s="26"/>
      <c r="M20" s="26"/>
      <c r="N20" s="44"/>
      <c r="O20" s="198">
        <f>SUMIF(F23:F219,"P9",M23:M219)+SUMIF(F23:F219,"P12",M23:M219)</f>
        <v>0</v>
      </c>
      <c r="P20" s="199"/>
      <c r="Q20" s="30" t="s">
        <v>635</v>
      </c>
      <c r="R20" s="26"/>
    </row>
    <row r="21" spans="1:23" ht="15" customHeight="1">
      <c r="A21" s="139">
        <v>44503</v>
      </c>
      <c r="D21" s="47"/>
      <c r="E21" s="48"/>
      <c r="F21" s="49"/>
      <c r="G21" s="49"/>
      <c r="H21" s="44"/>
      <c r="I21" s="44"/>
      <c r="J21" s="44"/>
      <c r="K21" s="50"/>
      <c r="L21" s="50"/>
      <c r="M21" s="51"/>
      <c r="N21" s="51"/>
      <c r="O21" s="52"/>
      <c r="R21" s="53"/>
    </row>
    <row r="22" spans="1:23" ht="44.25" customHeight="1">
      <c r="A22" s="138" t="s">
        <v>476</v>
      </c>
      <c r="B22" s="54" t="s">
        <v>28</v>
      </c>
      <c r="C22" s="54" t="s">
        <v>29</v>
      </c>
      <c r="D22" s="55"/>
      <c r="E22" s="56"/>
      <c r="F22" s="56" t="s">
        <v>30</v>
      </c>
      <c r="G22" s="56" t="s">
        <v>31</v>
      </c>
      <c r="H22" s="57" t="s">
        <v>32</v>
      </c>
      <c r="I22" s="57" t="s">
        <v>33</v>
      </c>
      <c r="J22" s="57" t="s">
        <v>34</v>
      </c>
      <c r="K22" s="56" t="s">
        <v>35</v>
      </c>
      <c r="L22" s="58" t="s">
        <v>36</v>
      </c>
      <c r="M22" s="56" t="s">
        <v>37</v>
      </c>
      <c r="N22" s="56" t="s">
        <v>38</v>
      </c>
      <c r="O22" s="56" t="s">
        <v>15</v>
      </c>
      <c r="P22" s="59" t="s">
        <v>39</v>
      </c>
      <c r="Q22" s="56" t="s">
        <v>40</v>
      </c>
      <c r="R22" s="56" t="s">
        <v>41</v>
      </c>
      <c r="S22" s="56" t="s">
        <v>410</v>
      </c>
    </row>
    <row r="23" spans="1:23" s="69" customFormat="1" ht="15.6" hidden="1" customHeight="1">
      <c r="A23" s="193">
        <v>0</v>
      </c>
      <c r="B23" s="168" t="s">
        <v>42</v>
      </c>
      <c r="C23" s="168" t="s">
        <v>43</v>
      </c>
      <c r="D23" s="163" t="s">
        <v>339</v>
      </c>
      <c r="E23" s="169" t="s">
        <v>44</v>
      </c>
      <c r="F23" s="169" t="s">
        <v>45</v>
      </c>
      <c r="G23" s="170" t="s">
        <v>46</v>
      </c>
      <c r="H23" s="171">
        <v>3.4899999999999998</v>
      </c>
      <c r="I23" s="172">
        <f t="shared" ref="I23:I57" si="0">H23*$O$7</f>
        <v>289.49549999999999</v>
      </c>
      <c r="J23" s="164">
        <v>25</v>
      </c>
      <c r="K23" s="177"/>
      <c r="L23" s="165" t="s">
        <v>50</v>
      </c>
      <c r="M23" s="178" t="str">
        <f>IF(K23="","-",K23/250)</f>
        <v>-</v>
      </c>
      <c r="N23" s="179">
        <f>H23*K23</f>
        <v>0</v>
      </c>
      <c r="O23" s="179">
        <f>IF(K23&lt;50,H23*K23*0.05,0)</f>
        <v>0</v>
      </c>
      <c r="P23" s="179">
        <f>N23+O23</f>
        <v>0</v>
      </c>
      <c r="Q23" s="168" t="s">
        <v>340</v>
      </c>
      <c r="R23" s="168" t="s">
        <v>341</v>
      </c>
      <c r="S23" s="180" t="s">
        <v>411</v>
      </c>
      <c r="U23" s="189"/>
    </row>
    <row r="24" spans="1:23" s="69" customFormat="1" ht="15.6" customHeight="1">
      <c r="A24" s="195">
        <v>308</v>
      </c>
      <c r="B24" s="140" t="s">
        <v>47</v>
      </c>
      <c r="C24" s="140" t="s">
        <v>48</v>
      </c>
      <c r="D24" s="174" t="s">
        <v>339</v>
      </c>
      <c r="E24" s="173" t="s">
        <v>44</v>
      </c>
      <c r="F24" s="173" t="s">
        <v>49</v>
      </c>
      <c r="G24" s="155" t="s">
        <v>46</v>
      </c>
      <c r="H24" s="156">
        <v>3.7399999999999998</v>
      </c>
      <c r="I24" s="64">
        <f t="shared" si="0"/>
        <v>310.233</v>
      </c>
      <c r="J24" s="65">
        <v>16</v>
      </c>
      <c r="K24" s="177"/>
      <c r="L24" s="136" t="s">
        <v>50</v>
      </c>
      <c r="M24" s="67" t="str">
        <f>IF(K24="","-",K24/J24)</f>
        <v>-</v>
      </c>
      <c r="N24" s="68">
        <f t="shared" ref="N24:N58" si="1">H24*K24</f>
        <v>0</v>
      </c>
      <c r="O24" s="68">
        <f>IF(K24&lt;31,H24*K24*0.05,0)</f>
        <v>0</v>
      </c>
      <c r="P24" s="68">
        <f t="shared" ref="P24:P70" si="2">N24+O24</f>
        <v>0</v>
      </c>
      <c r="Q24" s="60" t="s">
        <v>340</v>
      </c>
      <c r="R24" s="60" t="s">
        <v>341</v>
      </c>
      <c r="S24" s="175" t="s">
        <v>411</v>
      </c>
      <c r="U24" s="189"/>
    </row>
    <row r="25" spans="1:23" s="69" customFormat="1" ht="15.6" customHeight="1">
      <c r="A25" s="195">
        <v>920</v>
      </c>
      <c r="B25" s="192" t="s">
        <v>327</v>
      </c>
      <c r="C25" s="192" t="s">
        <v>496</v>
      </c>
      <c r="D25" s="174" t="s">
        <v>339</v>
      </c>
      <c r="E25" s="182" t="s">
        <v>44</v>
      </c>
      <c r="F25" s="182" t="s">
        <v>551</v>
      </c>
      <c r="G25" s="183" t="s">
        <v>46</v>
      </c>
      <c r="H25" s="184">
        <v>2.06</v>
      </c>
      <c r="I25" s="185">
        <f t="shared" si="0"/>
        <v>170.87700000000001</v>
      </c>
      <c r="J25" s="186">
        <v>40</v>
      </c>
      <c r="K25" s="177"/>
      <c r="L25" s="136" t="s">
        <v>50</v>
      </c>
      <c r="M25" s="67" t="str">
        <f>IF(K25="","-",K25/J25)</f>
        <v>-</v>
      </c>
      <c r="N25" s="68">
        <f>H25*K25</f>
        <v>0</v>
      </c>
      <c r="O25" s="68">
        <v>0</v>
      </c>
      <c r="P25" s="68">
        <f t="shared" si="2"/>
        <v>0</v>
      </c>
      <c r="Q25" s="60" t="s">
        <v>340</v>
      </c>
      <c r="R25" s="60" t="s">
        <v>341</v>
      </c>
      <c r="S25" s="175" t="s">
        <v>411</v>
      </c>
      <c r="U25" s="189"/>
    </row>
    <row r="26" spans="1:23" s="69" customFormat="1" ht="15.6" hidden="1" customHeight="1">
      <c r="A26" s="193">
        <v>0</v>
      </c>
      <c r="B26" s="168" t="s">
        <v>51</v>
      </c>
      <c r="C26" s="168" t="s">
        <v>52</v>
      </c>
      <c r="D26" s="163" t="s">
        <v>339</v>
      </c>
      <c r="E26" s="169" t="s">
        <v>53</v>
      </c>
      <c r="F26" s="169" t="s">
        <v>45</v>
      </c>
      <c r="G26" s="170" t="s">
        <v>46</v>
      </c>
      <c r="H26" s="171">
        <v>3.4899999999999998</v>
      </c>
      <c r="I26" s="172">
        <f t="shared" si="0"/>
        <v>289.49549999999999</v>
      </c>
      <c r="J26" s="164">
        <v>25</v>
      </c>
      <c r="K26" s="177"/>
      <c r="L26" s="165" t="s">
        <v>474</v>
      </c>
      <c r="M26" s="178" t="str">
        <f>IF(K26="","-",K26/250)</f>
        <v>-</v>
      </c>
      <c r="N26" s="179">
        <f>H26*K26</f>
        <v>0</v>
      </c>
      <c r="O26" s="179">
        <f>IF(K26&lt;50,H26*K26*0.05,0)</f>
        <v>0</v>
      </c>
      <c r="P26" s="179">
        <f>N26+O26</f>
        <v>0</v>
      </c>
      <c r="Q26" s="168" t="s">
        <v>342</v>
      </c>
      <c r="R26" s="168" t="s">
        <v>343</v>
      </c>
      <c r="S26" s="180" t="s">
        <v>412</v>
      </c>
      <c r="U26" s="189"/>
    </row>
    <row r="27" spans="1:23" s="69" customFormat="1" ht="15.6" hidden="1" customHeight="1">
      <c r="A27" s="193">
        <v>0</v>
      </c>
      <c r="B27" s="168" t="s">
        <v>54</v>
      </c>
      <c r="C27" s="168" t="s">
        <v>55</v>
      </c>
      <c r="D27" s="163" t="s">
        <v>339</v>
      </c>
      <c r="E27" s="169" t="s">
        <v>56</v>
      </c>
      <c r="F27" s="169" t="s">
        <v>57</v>
      </c>
      <c r="G27" s="170" t="s">
        <v>46</v>
      </c>
      <c r="H27" s="171">
        <v>6</v>
      </c>
      <c r="I27" s="172">
        <f t="shared" si="0"/>
        <v>497.70000000000005</v>
      </c>
      <c r="J27" s="164">
        <v>12</v>
      </c>
      <c r="K27" s="177"/>
      <c r="L27" s="165" t="s">
        <v>474</v>
      </c>
      <c r="M27" s="178" t="str">
        <f>IF(K27="","-",K27/J27)</f>
        <v>-</v>
      </c>
      <c r="N27" s="179">
        <f t="shared" si="1"/>
        <v>0</v>
      </c>
      <c r="O27" s="179">
        <f>IF(K27&lt;23,H27*K27*0.05,0)</f>
        <v>0</v>
      </c>
      <c r="P27" s="179">
        <f t="shared" si="2"/>
        <v>0</v>
      </c>
      <c r="Q27" s="168" t="s">
        <v>344</v>
      </c>
      <c r="R27" s="168" t="s">
        <v>345</v>
      </c>
      <c r="S27" s="180" t="s">
        <v>413</v>
      </c>
      <c r="U27" s="189"/>
    </row>
    <row r="28" spans="1:23" s="69" customFormat="1" ht="15.6" hidden="1" customHeight="1">
      <c r="A28" s="193">
        <v>0</v>
      </c>
      <c r="B28" s="168"/>
      <c r="C28" s="168" t="s">
        <v>497</v>
      </c>
      <c r="D28" s="163" t="s">
        <v>339</v>
      </c>
      <c r="E28" s="169" t="s">
        <v>56</v>
      </c>
      <c r="F28" s="169" t="s">
        <v>550</v>
      </c>
      <c r="G28" s="170" t="s">
        <v>46</v>
      </c>
      <c r="H28" s="171">
        <v>4.3499999999999996</v>
      </c>
      <c r="I28" s="172">
        <f t="shared" si="0"/>
        <v>360.83249999999998</v>
      </c>
      <c r="J28" s="164">
        <v>25</v>
      </c>
      <c r="K28" s="177"/>
      <c r="L28" s="165" t="s">
        <v>50</v>
      </c>
      <c r="M28" s="178" t="str">
        <f t="shared" ref="M28:M29" si="3">IF(K28="","-",K28/J28)</f>
        <v>-</v>
      </c>
      <c r="N28" s="179">
        <f t="shared" si="1"/>
        <v>0</v>
      </c>
      <c r="O28" s="179">
        <v>0</v>
      </c>
      <c r="P28" s="179">
        <f t="shared" ref="P28:P29" si="4">N28+O28</f>
        <v>0</v>
      </c>
      <c r="Q28" s="168" t="s">
        <v>344</v>
      </c>
      <c r="R28" s="168" t="s">
        <v>345</v>
      </c>
      <c r="S28" s="180" t="s">
        <v>413</v>
      </c>
      <c r="U28" s="189"/>
      <c r="W28" s="69" t="s">
        <v>473</v>
      </c>
    </row>
    <row r="29" spans="1:23" s="69" customFormat="1" ht="15.6" customHeight="1">
      <c r="A29" s="195">
        <v>1360</v>
      </c>
      <c r="B29" s="192"/>
      <c r="C29" s="192" t="s">
        <v>498</v>
      </c>
      <c r="D29" s="174" t="s">
        <v>339</v>
      </c>
      <c r="E29" s="182" t="s">
        <v>56</v>
      </c>
      <c r="F29" s="182" t="s">
        <v>551</v>
      </c>
      <c r="G29" s="183" t="s">
        <v>46</v>
      </c>
      <c r="H29" s="184">
        <v>3.87</v>
      </c>
      <c r="I29" s="185">
        <f t="shared" si="0"/>
        <v>321.01650000000001</v>
      </c>
      <c r="J29" s="186">
        <v>40</v>
      </c>
      <c r="K29" s="177"/>
      <c r="L29" s="136" t="s">
        <v>50</v>
      </c>
      <c r="M29" s="67" t="str">
        <f t="shared" si="3"/>
        <v>-</v>
      </c>
      <c r="N29" s="68">
        <f t="shared" si="1"/>
        <v>0</v>
      </c>
      <c r="O29" s="68">
        <v>0</v>
      </c>
      <c r="P29" s="68">
        <f t="shared" si="4"/>
        <v>0</v>
      </c>
      <c r="Q29" s="60" t="s">
        <v>344</v>
      </c>
      <c r="R29" s="60" t="s">
        <v>345</v>
      </c>
      <c r="S29" s="175" t="s">
        <v>413</v>
      </c>
      <c r="U29" s="189"/>
    </row>
    <row r="30" spans="1:23" s="69" customFormat="1" ht="15.6" hidden="1" customHeight="1">
      <c r="A30" s="193">
        <v>0</v>
      </c>
      <c r="B30" s="168" t="s">
        <v>58</v>
      </c>
      <c r="C30" s="168" t="s">
        <v>59</v>
      </c>
      <c r="D30" s="163" t="s">
        <v>339</v>
      </c>
      <c r="E30" s="169" t="s">
        <v>60</v>
      </c>
      <c r="F30" s="169" t="s">
        <v>57</v>
      </c>
      <c r="G30" s="170" t="s">
        <v>46</v>
      </c>
      <c r="H30" s="171">
        <v>6</v>
      </c>
      <c r="I30" s="172">
        <f t="shared" si="0"/>
        <v>497.70000000000005</v>
      </c>
      <c r="J30" s="164">
        <v>12</v>
      </c>
      <c r="K30" s="177"/>
      <c r="L30" s="165" t="s">
        <v>474</v>
      </c>
      <c r="M30" s="178" t="str">
        <f>IF(K30="","-",K30/J30)</f>
        <v>-</v>
      </c>
      <c r="N30" s="179">
        <f t="shared" si="1"/>
        <v>0</v>
      </c>
      <c r="O30" s="179">
        <f>IF(K30&lt;23,H30*K30*0.05,0)</f>
        <v>0</v>
      </c>
      <c r="P30" s="179">
        <f t="shared" si="2"/>
        <v>0</v>
      </c>
      <c r="Q30" s="168" t="s">
        <v>344</v>
      </c>
      <c r="R30" s="168" t="s">
        <v>346</v>
      </c>
      <c r="S30" s="180" t="s">
        <v>414</v>
      </c>
      <c r="U30" s="189"/>
    </row>
    <row r="31" spans="1:23" s="69" customFormat="1" ht="15.6" hidden="1" customHeight="1">
      <c r="A31" s="193">
        <v>0</v>
      </c>
      <c r="B31" s="168"/>
      <c r="C31" s="168" t="s">
        <v>499</v>
      </c>
      <c r="D31" s="163" t="s">
        <v>339</v>
      </c>
      <c r="E31" s="169" t="s">
        <v>60</v>
      </c>
      <c r="F31" s="169" t="s">
        <v>550</v>
      </c>
      <c r="G31" s="170" t="s">
        <v>46</v>
      </c>
      <c r="H31" s="171">
        <v>4.3499999999999996</v>
      </c>
      <c r="I31" s="172">
        <f t="shared" si="0"/>
        <v>360.83249999999998</v>
      </c>
      <c r="J31" s="164">
        <v>25</v>
      </c>
      <c r="K31" s="177"/>
      <c r="L31" s="165" t="s">
        <v>50</v>
      </c>
      <c r="M31" s="178" t="str">
        <f t="shared" ref="M31:M32" si="5">IF(K31="","-",K31/J31)</f>
        <v>-</v>
      </c>
      <c r="N31" s="179">
        <f t="shared" si="1"/>
        <v>0</v>
      </c>
      <c r="O31" s="179">
        <v>0</v>
      </c>
      <c r="P31" s="179">
        <f t="shared" ref="P31:P32" si="6">N31+O31</f>
        <v>0</v>
      </c>
      <c r="Q31" s="168" t="s">
        <v>344</v>
      </c>
      <c r="R31" s="168" t="s">
        <v>346</v>
      </c>
      <c r="S31" s="180" t="s">
        <v>414</v>
      </c>
      <c r="U31" s="189"/>
    </row>
    <row r="32" spans="1:23" s="69" customFormat="1" ht="15.6" customHeight="1">
      <c r="A32" s="195">
        <v>680</v>
      </c>
      <c r="B32" s="192"/>
      <c r="C32" s="192" t="s">
        <v>500</v>
      </c>
      <c r="D32" s="174" t="s">
        <v>339</v>
      </c>
      <c r="E32" s="182" t="s">
        <v>60</v>
      </c>
      <c r="F32" s="182" t="s">
        <v>551</v>
      </c>
      <c r="G32" s="183" t="s">
        <v>46</v>
      </c>
      <c r="H32" s="184">
        <v>3.87</v>
      </c>
      <c r="I32" s="185">
        <f t="shared" si="0"/>
        <v>321.01650000000001</v>
      </c>
      <c r="J32" s="186">
        <v>40</v>
      </c>
      <c r="K32" s="177"/>
      <c r="L32" s="136" t="s">
        <v>50</v>
      </c>
      <c r="M32" s="67" t="str">
        <f t="shared" si="5"/>
        <v>-</v>
      </c>
      <c r="N32" s="68">
        <f t="shared" si="1"/>
        <v>0</v>
      </c>
      <c r="O32" s="68">
        <v>0</v>
      </c>
      <c r="P32" s="68">
        <f t="shared" si="6"/>
        <v>0</v>
      </c>
      <c r="Q32" s="60" t="s">
        <v>344</v>
      </c>
      <c r="R32" s="60" t="s">
        <v>346</v>
      </c>
      <c r="S32" s="175" t="s">
        <v>414</v>
      </c>
      <c r="U32" s="189"/>
    </row>
    <row r="33" spans="1:21" s="69" customFormat="1" ht="15.6" hidden="1" customHeight="1">
      <c r="A33" s="193">
        <v>0</v>
      </c>
      <c r="B33" s="168" t="s">
        <v>473</v>
      </c>
      <c r="C33" s="168" t="s">
        <v>485</v>
      </c>
      <c r="D33" s="163" t="s">
        <v>339</v>
      </c>
      <c r="E33" s="166" t="s">
        <v>664</v>
      </c>
      <c r="F33" s="169" t="s">
        <v>493</v>
      </c>
      <c r="G33" s="170" t="s">
        <v>46</v>
      </c>
      <c r="H33" s="171">
        <v>3.95</v>
      </c>
      <c r="I33" s="172">
        <f t="shared" si="0"/>
        <v>327.65250000000003</v>
      </c>
      <c r="J33" s="164">
        <v>25</v>
      </c>
      <c r="K33" s="177"/>
      <c r="L33" s="165" t="s">
        <v>50</v>
      </c>
      <c r="M33" s="178" t="str">
        <f>IF(K33="","-",K33/250)</f>
        <v>-</v>
      </c>
      <c r="N33" s="179">
        <f>H33*K33</f>
        <v>0</v>
      </c>
      <c r="O33" s="179">
        <f>IF(K33&lt;50,H33*K33*0.05,0)</f>
        <v>0</v>
      </c>
      <c r="P33" s="179">
        <f>N33+O33</f>
        <v>0</v>
      </c>
      <c r="Q33" s="168" t="s">
        <v>344</v>
      </c>
      <c r="R33" s="168" t="s">
        <v>655</v>
      </c>
      <c r="S33" s="180" t="s">
        <v>654</v>
      </c>
      <c r="U33" s="189"/>
    </row>
    <row r="34" spans="1:21" s="69" customFormat="1" ht="15.6" hidden="1" customHeight="1">
      <c r="A34" s="193">
        <v>0</v>
      </c>
      <c r="B34" s="168"/>
      <c r="C34" s="168" t="s">
        <v>502</v>
      </c>
      <c r="D34" s="163" t="s">
        <v>339</v>
      </c>
      <c r="E34" s="166" t="s">
        <v>564</v>
      </c>
      <c r="F34" s="169" t="s">
        <v>550</v>
      </c>
      <c r="G34" s="170" t="s">
        <v>46</v>
      </c>
      <c r="H34" s="171">
        <v>2.54</v>
      </c>
      <c r="I34" s="172">
        <f t="shared" si="0"/>
        <v>210.69300000000001</v>
      </c>
      <c r="J34" s="164">
        <v>25</v>
      </c>
      <c r="K34" s="177"/>
      <c r="L34" s="165" t="s">
        <v>50</v>
      </c>
      <c r="M34" s="178" t="str">
        <f t="shared" ref="M34:M53" si="7">IF(K34="","-",K34/J34)</f>
        <v>-</v>
      </c>
      <c r="N34" s="179">
        <f t="shared" ref="N34:N53" si="8">H34*K34</f>
        <v>0</v>
      </c>
      <c r="O34" s="179">
        <v>0</v>
      </c>
      <c r="P34" s="179">
        <f t="shared" ref="P34:P53" si="9">N34+O34</f>
        <v>0</v>
      </c>
      <c r="Q34" s="168" t="s">
        <v>340</v>
      </c>
      <c r="R34" s="168" t="s">
        <v>552</v>
      </c>
      <c r="S34" s="180"/>
      <c r="U34" s="189"/>
    </row>
    <row r="35" spans="1:21" s="69" customFormat="1" ht="15.6" hidden="1" customHeight="1">
      <c r="A35" s="193">
        <v>0</v>
      </c>
      <c r="B35" s="168"/>
      <c r="C35" s="168" t="s">
        <v>503</v>
      </c>
      <c r="D35" s="163" t="s">
        <v>339</v>
      </c>
      <c r="E35" s="166" t="s">
        <v>651</v>
      </c>
      <c r="F35" s="169" t="s">
        <v>550</v>
      </c>
      <c r="G35" s="170" t="s">
        <v>46</v>
      </c>
      <c r="H35" s="171">
        <v>2.54</v>
      </c>
      <c r="I35" s="172">
        <f t="shared" si="0"/>
        <v>210.69300000000001</v>
      </c>
      <c r="J35" s="164">
        <v>25</v>
      </c>
      <c r="K35" s="177"/>
      <c r="L35" s="165" t="s">
        <v>50</v>
      </c>
      <c r="M35" s="178" t="str">
        <f t="shared" si="7"/>
        <v>-</v>
      </c>
      <c r="N35" s="179">
        <f t="shared" si="8"/>
        <v>0</v>
      </c>
      <c r="O35" s="179">
        <v>0</v>
      </c>
      <c r="P35" s="179">
        <f t="shared" si="9"/>
        <v>0</v>
      </c>
      <c r="Q35" s="168" t="s">
        <v>340</v>
      </c>
      <c r="R35" s="168" t="s">
        <v>553</v>
      </c>
      <c r="S35" s="180"/>
      <c r="U35" s="189"/>
    </row>
    <row r="36" spans="1:21" s="69" customFormat="1" ht="15.6" customHeight="1">
      <c r="A36" s="195">
        <v>225</v>
      </c>
      <c r="B36" s="192"/>
      <c r="C36" s="192" t="s">
        <v>504</v>
      </c>
      <c r="D36" s="174" t="s">
        <v>339</v>
      </c>
      <c r="E36" s="182" t="s">
        <v>565</v>
      </c>
      <c r="F36" s="182" t="s">
        <v>550</v>
      </c>
      <c r="G36" s="183" t="s">
        <v>46</v>
      </c>
      <c r="H36" s="184">
        <v>2.54</v>
      </c>
      <c r="I36" s="185">
        <f t="shared" si="0"/>
        <v>210.69300000000001</v>
      </c>
      <c r="J36" s="186">
        <v>25</v>
      </c>
      <c r="K36" s="177"/>
      <c r="L36" s="136" t="s">
        <v>50</v>
      </c>
      <c r="M36" s="67" t="str">
        <f t="shared" si="7"/>
        <v>-</v>
      </c>
      <c r="N36" s="68">
        <f t="shared" si="8"/>
        <v>0</v>
      </c>
      <c r="O36" s="68">
        <v>0</v>
      </c>
      <c r="P36" s="68">
        <f t="shared" si="9"/>
        <v>0</v>
      </c>
      <c r="Q36" s="60" t="s">
        <v>353</v>
      </c>
      <c r="R36" s="60" t="s">
        <v>554</v>
      </c>
      <c r="S36" s="175"/>
      <c r="U36" s="189"/>
    </row>
    <row r="37" spans="1:21" s="69" customFormat="1" ht="15.6" hidden="1" customHeight="1">
      <c r="A37" s="193">
        <v>0</v>
      </c>
      <c r="B37" s="168"/>
      <c r="C37" s="168" t="s">
        <v>505</v>
      </c>
      <c r="D37" s="163" t="s">
        <v>339</v>
      </c>
      <c r="E37" s="169" t="s">
        <v>566</v>
      </c>
      <c r="F37" s="169" t="s">
        <v>550</v>
      </c>
      <c r="G37" s="170" t="s">
        <v>46</v>
      </c>
      <c r="H37" s="171">
        <v>2.54</v>
      </c>
      <c r="I37" s="172">
        <f t="shared" si="0"/>
        <v>210.69300000000001</v>
      </c>
      <c r="J37" s="164">
        <v>25</v>
      </c>
      <c r="K37" s="177"/>
      <c r="L37" s="165" t="s">
        <v>50</v>
      </c>
      <c r="M37" s="178" t="str">
        <f t="shared" si="7"/>
        <v>-</v>
      </c>
      <c r="N37" s="179">
        <f t="shared" si="8"/>
        <v>0</v>
      </c>
      <c r="O37" s="179">
        <v>0</v>
      </c>
      <c r="P37" s="179">
        <f t="shared" si="9"/>
        <v>0</v>
      </c>
      <c r="Q37" s="168" t="s">
        <v>353</v>
      </c>
      <c r="R37" s="168" t="s">
        <v>555</v>
      </c>
      <c r="S37" s="180"/>
      <c r="U37" s="189"/>
    </row>
    <row r="38" spans="1:21" s="69" customFormat="1" ht="15.6" hidden="1" customHeight="1">
      <c r="A38" s="193">
        <v>0</v>
      </c>
      <c r="B38" s="168"/>
      <c r="C38" s="168" t="s">
        <v>506</v>
      </c>
      <c r="D38" s="163" t="s">
        <v>339</v>
      </c>
      <c r="E38" s="166" t="s">
        <v>567</v>
      </c>
      <c r="F38" s="169" t="s">
        <v>550</v>
      </c>
      <c r="G38" s="170" t="s">
        <v>46</v>
      </c>
      <c r="H38" s="171">
        <v>3.28</v>
      </c>
      <c r="I38" s="172">
        <f t="shared" si="0"/>
        <v>272.07599999999996</v>
      </c>
      <c r="J38" s="164">
        <v>25</v>
      </c>
      <c r="K38" s="177"/>
      <c r="L38" s="165" t="s">
        <v>50</v>
      </c>
      <c r="M38" s="178" t="str">
        <f t="shared" si="7"/>
        <v>-</v>
      </c>
      <c r="N38" s="179">
        <f t="shared" si="8"/>
        <v>0</v>
      </c>
      <c r="O38" s="179">
        <v>0</v>
      </c>
      <c r="P38" s="179">
        <f t="shared" si="9"/>
        <v>0</v>
      </c>
      <c r="Q38" s="168" t="s">
        <v>353</v>
      </c>
      <c r="R38" s="168" t="s">
        <v>345</v>
      </c>
      <c r="S38" s="180"/>
      <c r="U38" s="189"/>
    </row>
    <row r="39" spans="1:21" s="69" customFormat="1" ht="15.6" hidden="1" customHeight="1">
      <c r="A39" s="193">
        <v>0</v>
      </c>
      <c r="B39" s="168"/>
      <c r="C39" s="168" t="s">
        <v>507</v>
      </c>
      <c r="D39" s="163" t="s">
        <v>339</v>
      </c>
      <c r="E39" s="169" t="s">
        <v>568</v>
      </c>
      <c r="F39" s="169" t="s">
        <v>550</v>
      </c>
      <c r="G39" s="170" t="s">
        <v>46</v>
      </c>
      <c r="H39" s="171">
        <v>3.53</v>
      </c>
      <c r="I39" s="172">
        <f t="shared" si="0"/>
        <v>292.81349999999998</v>
      </c>
      <c r="J39" s="164">
        <v>25</v>
      </c>
      <c r="K39" s="177"/>
      <c r="L39" s="165" t="s">
        <v>50</v>
      </c>
      <c r="M39" s="178" t="str">
        <f t="shared" si="7"/>
        <v>-</v>
      </c>
      <c r="N39" s="179">
        <f t="shared" si="8"/>
        <v>0</v>
      </c>
      <c r="O39" s="179">
        <v>0</v>
      </c>
      <c r="P39" s="179">
        <f t="shared" si="9"/>
        <v>0</v>
      </c>
      <c r="Q39" s="168" t="s">
        <v>350</v>
      </c>
      <c r="R39" s="168" t="s">
        <v>556</v>
      </c>
      <c r="S39" s="180"/>
      <c r="U39" s="189"/>
    </row>
    <row r="40" spans="1:21" s="69" customFormat="1" ht="15.6" customHeight="1">
      <c r="A40" s="195">
        <v>75</v>
      </c>
      <c r="B40" s="192"/>
      <c r="C40" s="192" t="s">
        <v>508</v>
      </c>
      <c r="D40" s="174" t="s">
        <v>339</v>
      </c>
      <c r="E40" s="182" t="s">
        <v>569</v>
      </c>
      <c r="F40" s="182" t="s">
        <v>550</v>
      </c>
      <c r="G40" s="183" t="s">
        <v>46</v>
      </c>
      <c r="H40" s="184">
        <v>3.53</v>
      </c>
      <c r="I40" s="185">
        <f t="shared" si="0"/>
        <v>292.81349999999998</v>
      </c>
      <c r="J40" s="186">
        <v>25</v>
      </c>
      <c r="K40" s="177"/>
      <c r="L40" s="136" t="s">
        <v>50</v>
      </c>
      <c r="M40" s="67" t="str">
        <f t="shared" si="7"/>
        <v>-</v>
      </c>
      <c r="N40" s="68">
        <f t="shared" si="8"/>
        <v>0</v>
      </c>
      <c r="O40" s="68">
        <v>0</v>
      </c>
      <c r="P40" s="68">
        <f t="shared" si="9"/>
        <v>0</v>
      </c>
      <c r="Q40" s="60" t="s">
        <v>642</v>
      </c>
      <c r="R40" s="60" t="s">
        <v>345</v>
      </c>
      <c r="S40" s="175"/>
      <c r="U40" s="189"/>
    </row>
    <row r="41" spans="1:21" s="69" customFormat="1" ht="15.6" customHeight="1">
      <c r="A41" s="195">
        <v>256</v>
      </c>
      <c r="B41" s="192"/>
      <c r="C41" s="192" t="s">
        <v>721</v>
      </c>
      <c r="D41" s="174"/>
      <c r="E41" s="196" t="s">
        <v>733</v>
      </c>
      <c r="F41" s="182" t="s">
        <v>551</v>
      </c>
      <c r="G41" s="183" t="s">
        <v>731</v>
      </c>
      <c r="H41" s="184">
        <v>2.46</v>
      </c>
      <c r="I41" s="185">
        <f t="shared" si="0"/>
        <v>204.05700000000002</v>
      </c>
      <c r="J41" s="186">
        <v>32</v>
      </c>
      <c r="K41" s="177"/>
      <c r="L41" s="136" t="s">
        <v>50</v>
      </c>
      <c r="M41" s="67" t="str">
        <f t="shared" ref="M41" si="10">IF(K41="","-",K41/J41)</f>
        <v>-</v>
      </c>
      <c r="N41" s="68">
        <f t="shared" ref="N41" si="11">H41*K41</f>
        <v>0</v>
      </c>
      <c r="O41" s="68">
        <v>0</v>
      </c>
      <c r="P41" s="68">
        <f t="shared" ref="P41" si="12">N41+O41</f>
        <v>0</v>
      </c>
      <c r="Q41" s="60" t="s">
        <v>344</v>
      </c>
      <c r="R41" s="60" t="s">
        <v>553</v>
      </c>
      <c r="S41" s="175" t="s">
        <v>734</v>
      </c>
      <c r="U41" s="189"/>
    </row>
    <row r="42" spans="1:21" s="69" customFormat="1" ht="15.6" customHeight="1">
      <c r="A42" s="195">
        <v>100</v>
      </c>
      <c r="B42" s="192"/>
      <c r="C42" s="192" t="s">
        <v>509</v>
      </c>
      <c r="D42" s="174" t="s">
        <v>339</v>
      </c>
      <c r="E42" s="182" t="s">
        <v>570</v>
      </c>
      <c r="F42" s="182" t="s">
        <v>550</v>
      </c>
      <c r="G42" s="183" t="s">
        <v>46</v>
      </c>
      <c r="H42" s="184">
        <v>3.28</v>
      </c>
      <c r="I42" s="185">
        <f t="shared" si="0"/>
        <v>272.07599999999996</v>
      </c>
      <c r="J42" s="186">
        <v>25</v>
      </c>
      <c r="K42" s="177"/>
      <c r="L42" s="136" t="s">
        <v>50</v>
      </c>
      <c r="M42" s="67" t="str">
        <f t="shared" si="7"/>
        <v>-</v>
      </c>
      <c r="N42" s="68">
        <f t="shared" si="8"/>
        <v>0</v>
      </c>
      <c r="O42" s="68">
        <v>0</v>
      </c>
      <c r="P42" s="68">
        <f t="shared" si="9"/>
        <v>0</v>
      </c>
      <c r="Q42" s="60" t="s">
        <v>353</v>
      </c>
      <c r="R42" s="60" t="s">
        <v>557</v>
      </c>
      <c r="S42" s="175"/>
      <c r="U42" s="189"/>
    </row>
    <row r="43" spans="1:21" s="69" customFormat="1" ht="15.6" hidden="1" customHeight="1">
      <c r="A43" s="193">
        <v>0</v>
      </c>
      <c r="B43" s="168"/>
      <c r="C43" s="168" t="s">
        <v>510</v>
      </c>
      <c r="D43" s="163" t="s">
        <v>339</v>
      </c>
      <c r="E43" s="166" t="s">
        <v>571</v>
      </c>
      <c r="F43" s="169" t="s">
        <v>550</v>
      </c>
      <c r="G43" s="170" t="s">
        <v>46</v>
      </c>
      <c r="H43" s="171">
        <v>2.54</v>
      </c>
      <c r="I43" s="172">
        <f t="shared" si="0"/>
        <v>210.69300000000001</v>
      </c>
      <c r="J43" s="164">
        <v>25</v>
      </c>
      <c r="K43" s="177"/>
      <c r="L43" s="165" t="s">
        <v>50</v>
      </c>
      <c r="M43" s="178" t="str">
        <f t="shared" si="7"/>
        <v>-</v>
      </c>
      <c r="N43" s="179">
        <f t="shared" si="8"/>
        <v>0</v>
      </c>
      <c r="O43" s="179">
        <v>0</v>
      </c>
      <c r="P43" s="179">
        <f t="shared" si="9"/>
        <v>0</v>
      </c>
      <c r="Q43" s="168" t="s">
        <v>353</v>
      </c>
      <c r="R43" s="168" t="s">
        <v>558</v>
      </c>
      <c r="S43" s="180"/>
      <c r="U43" s="189"/>
    </row>
    <row r="44" spans="1:21" s="69" customFormat="1" ht="15.6" customHeight="1">
      <c r="A44" s="195">
        <v>500</v>
      </c>
      <c r="B44" s="192"/>
      <c r="C44" s="192" t="s">
        <v>511</v>
      </c>
      <c r="D44" s="174" t="s">
        <v>339</v>
      </c>
      <c r="E44" s="182" t="s">
        <v>572</v>
      </c>
      <c r="F44" s="182" t="s">
        <v>550</v>
      </c>
      <c r="G44" s="183" t="s">
        <v>46</v>
      </c>
      <c r="H44" s="184">
        <v>3.28</v>
      </c>
      <c r="I44" s="185">
        <f t="shared" si="0"/>
        <v>272.07599999999996</v>
      </c>
      <c r="J44" s="186">
        <v>25</v>
      </c>
      <c r="K44" s="177"/>
      <c r="L44" s="136" t="s">
        <v>50</v>
      </c>
      <c r="M44" s="67" t="str">
        <f t="shared" si="7"/>
        <v>-</v>
      </c>
      <c r="N44" s="68">
        <f t="shared" si="8"/>
        <v>0</v>
      </c>
      <c r="O44" s="68">
        <v>0</v>
      </c>
      <c r="P44" s="68">
        <f t="shared" si="9"/>
        <v>0</v>
      </c>
      <c r="Q44" s="60" t="s">
        <v>353</v>
      </c>
      <c r="R44" s="60" t="s">
        <v>559</v>
      </c>
      <c r="S44" s="175"/>
      <c r="U44" s="189"/>
    </row>
    <row r="45" spans="1:21" s="69" customFormat="1" ht="15.6" customHeight="1">
      <c r="A45" s="195">
        <v>50</v>
      </c>
      <c r="B45" s="192"/>
      <c r="C45" s="192" t="s">
        <v>512</v>
      </c>
      <c r="D45" s="174" t="s">
        <v>339</v>
      </c>
      <c r="E45" s="182" t="s">
        <v>573</v>
      </c>
      <c r="F45" s="182" t="s">
        <v>550</v>
      </c>
      <c r="G45" s="183" t="s">
        <v>46</v>
      </c>
      <c r="H45" s="184">
        <v>2.54</v>
      </c>
      <c r="I45" s="185">
        <f t="shared" si="0"/>
        <v>210.69300000000001</v>
      </c>
      <c r="J45" s="186">
        <v>25</v>
      </c>
      <c r="K45" s="177"/>
      <c r="L45" s="136" t="s">
        <v>50</v>
      </c>
      <c r="M45" s="67" t="str">
        <f t="shared" si="7"/>
        <v>-</v>
      </c>
      <c r="N45" s="68">
        <f t="shared" si="8"/>
        <v>0</v>
      </c>
      <c r="O45" s="68">
        <v>0</v>
      </c>
      <c r="P45" s="68">
        <f t="shared" si="9"/>
        <v>0</v>
      </c>
      <c r="Q45" s="60" t="s">
        <v>350</v>
      </c>
      <c r="R45" s="60" t="s">
        <v>560</v>
      </c>
      <c r="S45" s="175"/>
      <c r="U45" s="189"/>
    </row>
    <row r="46" spans="1:21" s="69" customFormat="1" ht="15.6" customHeight="1">
      <c r="A46" s="195">
        <v>150</v>
      </c>
      <c r="B46" s="192"/>
      <c r="C46" s="192" t="s">
        <v>513</v>
      </c>
      <c r="D46" s="174" t="s">
        <v>339</v>
      </c>
      <c r="E46" s="182" t="s">
        <v>574</v>
      </c>
      <c r="F46" s="182" t="s">
        <v>550</v>
      </c>
      <c r="G46" s="183" t="s">
        <v>46</v>
      </c>
      <c r="H46" s="184">
        <v>3.28</v>
      </c>
      <c r="I46" s="185">
        <f t="shared" si="0"/>
        <v>272.07599999999996</v>
      </c>
      <c r="J46" s="186">
        <v>25</v>
      </c>
      <c r="K46" s="177"/>
      <c r="L46" s="136" t="s">
        <v>50</v>
      </c>
      <c r="M46" s="67" t="str">
        <f t="shared" si="7"/>
        <v>-</v>
      </c>
      <c r="N46" s="68">
        <f t="shared" si="8"/>
        <v>0</v>
      </c>
      <c r="O46" s="68">
        <v>0</v>
      </c>
      <c r="P46" s="68">
        <f t="shared" si="9"/>
        <v>0</v>
      </c>
      <c r="Q46" s="60" t="s">
        <v>340</v>
      </c>
      <c r="R46" s="60" t="s">
        <v>345</v>
      </c>
      <c r="S46" s="175"/>
      <c r="U46" s="189"/>
    </row>
    <row r="47" spans="1:21" s="69" customFormat="1" ht="15.6" customHeight="1">
      <c r="A47" s="195">
        <v>25</v>
      </c>
      <c r="B47" s="192" t="s">
        <v>473</v>
      </c>
      <c r="C47" s="192" t="s">
        <v>514</v>
      </c>
      <c r="D47" s="174" t="s">
        <v>339</v>
      </c>
      <c r="E47" s="182" t="s">
        <v>575</v>
      </c>
      <c r="F47" s="182" t="s">
        <v>550</v>
      </c>
      <c r="G47" s="183" t="s">
        <v>46</v>
      </c>
      <c r="H47" s="184">
        <v>3.28</v>
      </c>
      <c r="I47" s="185">
        <f t="shared" si="0"/>
        <v>272.07599999999996</v>
      </c>
      <c r="J47" s="186">
        <v>25</v>
      </c>
      <c r="K47" s="177"/>
      <c r="L47" s="136" t="s">
        <v>50</v>
      </c>
      <c r="M47" s="67" t="str">
        <f t="shared" si="7"/>
        <v>-</v>
      </c>
      <c r="N47" s="68">
        <f t="shared" si="8"/>
        <v>0</v>
      </c>
      <c r="O47" s="68">
        <v>0</v>
      </c>
      <c r="P47" s="68">
        <f t="shared" si="9"/>
        <v>0</v>
      </c>
      <c r="Q47" s="60" t="s">
        <v>353</v>
      </c>
      <c r="R47" s="60" t="s">
        <v>561</v>
      </c>
      <c r="S47" s="175"/>
      <c r="U47" s="189"/>
    </row>
    <row r="48" spans="1:21" s="69" customFormat="1" ht="15.6" customHeight="1">
      <c r="A48" s="195">
        <v>50</v>
      </c>
      <c r="B48" s="192"/>
      <c r="C48" s="192" t="s">
        <v>515</v>
      </c>
      <c r="D48" s="174" t="s">
        <v>339</v>
      </c>
      <c r="E48" s="182" t="s">
        <v>576</v>
      </c>
      <c r="F48" s="182" t="s">
        <v>550</v>
      </c>
      <c r="G48" s="183" t="s">
        <v>46</v>
      </c>
      <c r="H48" s="184">
        <v>2.54</v>
      </c>
      <c r="I48" s="185">
        <f t="shared" si="0"/>
        <v>210.69300000000001</v>
      </c>
      <c r="J48" s="186">
        <v>25</v>
      </c>
      <c r="K48" s="177"/>
      <c r="L48" s="136" t="s">
        <v>50</v>
      </c>
      <c r="M48" s="67" t="str">
        <f>IF(K48="","-",K48/J48)</f>
        <v>-</v>
      </c>
      <c r="N48" s="68">
        <f t="shared" si="8"/>
        <v>0</v>
      </c>
      <c r="O48" s="68">
        <v>0</v>
      </c>
      <c r="P48" s="68">
        <f t="shared" si="9"/>
        <v>0</v>
      </c>
      <c r="Q48" s="60" t="s">
        <v>353</v>
      </c>
      <c r="R48" s="60" t="s">
        <v>559</v>
      </c>
      <c r="S48" s="175"/>
      <c r="U48" s="189"/>
    </row>
    <row r="49" spans="1:22" s="69" customFormat="1" ht="15.6" customHeight="1">
      <c r="A49" s="195">
        <v>60</v>
      </c>
      <c r="B49" s="192"/>
      <c r="C49" s="192" t="s">
        <v>723</v>
      </c>
      <c r="D49" s="174"/>
      <c r="E49" s="182" t="s">
        <v>726</v>
      </c>
      <c r="F49" s="182" t="s">
        <v>550</v>
      </c>
      <c r="G49" s="183" t="s">
        <v>46</v>
      </c>
      <c r="H49" s="184">
        <v>3.28</v>
      </c>
      <c r="I49" s="185">
        <f t="shared" si="0"/>
        <v>272.07599999999996</v>
      </c>
      <c r="J49" s="186">
        <v>25</v>
      </c>
      <c r="K49" s="177"/>
      <c r="L49" s="136" t="s">
        <v>50</v>
      </c>
      <c r="M49" s="67" t="str">
        <f>IF(K49="","-",K49/J49)</f>
        <v>-</v>
      </c>
      <c r="N49" s="68">
        <f t="shared" ref="N49" si="13">H49*K49</f>
        <v>0</v>
      </c>
      <c r="O49" s="68">
        <v>0</v>
      </c>
      <c r="P49" s="68">
        <f t="shared" ref="P49" si="14">N49+O49</f>
        <v>0</v>
      </c>
      <c r="Q49" s="60" t="s">
        <v>728</v>
      </c>
      <c r="R49" s="60" t="s">
        <v>729</v>
      </c>
      <c r="S49" s="175" t="s">
        <v>727</v>
      </c>
      <c r="U49" s="189"/>
    </row>
    <row r="50" spans="1:22" s="69" customFormat="1" ht="15.6" customHeight="1">
      <c r="A50" s="195">
        <v>75</v>
      </c>
      <c r="B50" s="192"/>
      <c r="C50" s="192" t="s">
        <v>516</v>
      </c>
      <c r="D50" s="174" t="s">
        <v>339</v>
      </c>
      <c r="E50" s="182" t="s">
        <v>577</v>
      </c>
      <c r="F50" s="182" t="s">
        <v>550</v>
      </c>
      <c r="G50" s="183" t="s">
        <v>46</v>
      </c>
      <c r="H50" s="184">
        <v>3.28</v>
      </c>
      <c r="I50" s="185">
        <f t="shared" si="0"/>
        <v>272.07599999999996</v>
      </c>
      <c r="J50" s="186">
        <v>25</v>
      </c>
      <c r="K50" s="177"/>
      <c r="L50" s="136" t="s">
        <v>50</v>
      </c>
      <c r="M50" s="67" t="str">
        <f t="shared" si="7"/>
        <v>-</v>
      </c>
      <c r="N50" s="68">
        <f t="shared" si="8"/>
        <v>0</v>
      </c>
      <c r="O50" s="68">
        <v>0</v>
      </c>
      <c r="P50" s="68">
        <f t="shared" si="9"/>
        <v>0</v>
      </c>
      <c r="Q50" s="60" t="s">
        <v>562</v>
      </c>
      <c r="R50" s="60" t="s">
        <v>563</v>
      </c>
      <c r="S50" s="175"/>
      <c r="U50" s="189"/>
    </row>
    <row r="51" spans="1:22" s="69" customFormat="1" ht="15.6" customHeight="1">
      <c r="A51" s="195">
        <v>545</v>
      </c>
      <c r="B51" s="192"/>
      <c r="C51" s="192" t="s">
        <v>517</v>
      </c>
      <c r="D51" s="174" t="s">
        <v>339</v>
      </c>
      <c r="E51" s="182" t="s">
        <v>578</v>
      </c>
      <c r="F51" s="182" t="s">
        <v>550</v>
      </c>
      <c r="G51" s="183" t="s">
        <v>46</v>
      </c>
      <c r="H51" s="184">
        <v>3.28</v>
      </c>
      <c r="I51" s="185">
        <f t="shared" si="0"/>
        <v>272.07599999999996</v>
      </c>
      <c r="J51" s="186">
        <v>25</v>
      </c>
      <c r="K51" s="177"/>
      <c r="L51" s="136" t="s">
        <v>50</v>
      </c>
      <c r="M51" s="67" t="str">
        <f t="shared" si="7"/>
        <v>-</v>
      </c>
      <c r="N51" s="68">
        <f t="shared" si="8"/>
        <v>0</v>
      </c>
      <c r="O51" s="68">
        <v>0</v>
      </c>
      <c r="P51" s="68">
        <f t="shared" si="9"/>
        <v>0</v>
      </c>
      <c r="Q51" s="60" t="s">
        <v>562</v>
      </c>
      <c r="R51" s="60" t="s">
        <v>399</v>
      </c>
      <c r="S51" s="175"/>
      <c r="U51" s="189"/>
    </row>
    <row r="52" spans="1:22" s="69" customFormat="1" ht="15.6" customHeight="1">
      <c r="A52" s="195">
        <v>25</v>
      </c>
      <c r="B52" s="192"/>
      <c r="C52" s="192" t="s">
        <v>501</v>
      </c>
      <c r="D52" s="174" t="s">
        <v>339</v>
      </c>
      <c r="E52" s="182" t="s">
        <v>652</v>
      </c>
      <c r="F52" s="182" t="s">
        <v>550</v>
      </c>
      <c r="G52" s="183" t="s">
        <v>46</v>
      </c>
      <c r="H52" s="184">
        <v>3.53</v>
      </c>
      <c r="I52" s="185">
        <f t="shared" si="0"/>
        <v>292.81349999999998</v>
      </c>
      <c r="J52" s="186">
        <v>25</v>
      </c>
      <c r="K52" s="177"/>
      <c r="L52" s="136" t="s">
        <v>50</v>
      </c>
      <c r="M52" s="67" t="str">
        <f t="shared" si="7"/>
        <v>-</v>
      </c>
      <c r="N52" s="68">
        <f t="shared" si="8"/>
        <v>0</v>
      </c>
      <c r="O52" s="68">
        <v>0</v>
      </c>
      <c r="P52" s="68">
        <f t="shared" si="9"/>
        <v>0</v>
      </c>
      <c r="Q52" s="60" t="s">
        <v>350</v>
      </c>
      <c r="R52" s="60" t="s">
        <v>643</v>
      </c>
      <c r="S52" s="175"/>
      <c r="U52" s="189"/>
    </row>
    <row r="53" spans="1:22" s="69" customFormat="1" ht="15.6" customHeight="1">
      <c r="A53" s="195">
        <v>175</v>
      </c>
      <c r="B53" s="192"/>
      <c r="C53" s="192" t="s">
        <v>549</v>
      </c>
      <c r="D53" s="174" t="s">
        <v>339</v>
      </c>
      <c r="E53" s="182" t="s">
        <v>653</v>
      </c>
      <c r="F53" s="182" t="s">
        <v>550</v>
      </c>
      <c r="G53" s="183" t="s">
        <v>46</v>
      </c>
      <c r="H53" s="184">
        <v>3.28</v>
      </c>
      <c r="I53" s="185">
        <f t="shared" si="0"/>
        <v>272.07599999999996</v>
      </c>
      <c r="J53" s="186">
        <v>25</v>
      </c>
      <c r="K53" s="177"/>
      <c r="L53" s="136" t="s">
        <v>50</v>
      </c>
      <c r="M53" s="67" t="str">
        <f t="shared" si="7"/>
        <v>-</v>
      </c>
      <c r="N53" s="68">
        <f t="shared" si="8"/>
        <v>0</v>
      </c>
      <c r="O53" s="68">
        <v>0</v>
      </c>
      <c r="P53" s="68">
        <f t="shared" si="9"/>
        <v>0</v>
      </c>
      <c r="Q53" s="60" t="s">
        <v>342</v>
      </c>
      <c r="R53" s="60" t="s">
        <v>345</v>
      </c>
      <c r="S53" s="175"/>
      <c r="U53" s="189"/>
    </row>
    <row r="54" spans="1:22" s="69" customFormat="1" ht="15.6" hidden="1" customHeight="1">
      <c r="A54" s="193">
        <v>0</v>
      </c>
      <c r="B54" s="168" t="s">
        <v>211</v>
      </c>
      <c r="C54" s="168" t="s">
        <v>212</v>
      </c>
      <c r="D54" s="163" t="s">
        <v>339</v>
      </c>
      <c r="E54" s="169" t="s">
        <v>628</v>
      </c>
      <c r="F54" s="169" t="s">
        <v>45</v>
      </c>
      <c r="G54" s="170" t="s">
        <v>46</v>
      </c>
      <c r="H54" s="171">
        <v>3.1599999999999997</v>
      </c>
      <c r="I54" s="172">
        <f t="shared" si="0"/>
        <v>262.12199999999996</v>
      </c>
      <c r="J54" s="164">
        <v>25</v>
      </c>
      <c r="K54" s="177"/>
      <c r="L54" s="165" t="s">
        <v>474</v>
      </c>
      <c r="M54" s="178" t="str">
        <f t="shared" ref="M54:M58" si="15">IF(K54="","-",K54/250)</f>
        <v>-</v>
      </c>
      <c r="N54" s="179">
        <f t="shared" si="1"/>
        <v>0</v>
      </c>
      <c r="O54" s="179">
        <f t="shared" ref="O54:O58" si="16">IF(K54&lt;50,H54*K54*0.05,0)</f>
        <v>0</v>
      </c>
      <c r="P54" s="179">
        <f t="shared" si="2"/>
        <v>0</v>
      </c>
      <c r="Q54" s="168" t="s">
        <v>344</v>
      </c>
      <c r="R54" s="168" t="s">
        <v>398</v>
      </c>
      <c r="S54" s="180" t="s">
        <v>456</v>
      </c>
      <c r="U54" s="189"/>
    </row>
    <row r="55" spans="1:22" s="69" customFormat="1" ht="15.6" hidden="1" customHeight="1">
      <c r="A55" s="193">
        <v>0</v>
      </c>
      <c r="B55" s="168" t="s">
        <v>213</v>
      </c>
      <c r="C55" s="168" t="s">
        <v>214</v>
      </c>
      <c r="D55" s="163" t="s">
        <v>339</v>
      </c>
      <c r="E55" s="169" t="s">
        <v>627</v>
      </c>
      <c r="F55" s="169" t="s">
        <v>45</v>
      </c>
      <c r="G55" s="170" t="s">
        <v>46</v>
      </c>
      <c r="H55" s="171">
        <v>4.22</v>
      </c>
      <c r="I55" s="172">
        <f t="shared" si="0"/>
        <v>350.04899999999998</v>
      </c>
      <c r="J55" s="164">
        <v>25</v>
      </c>
      <c r="K55" s="177"/>
      <c r="L55" s="165" t="s">
        <v>50</v>
      </c>
      <c r="M55" s="178" t="str">
        <f t="shared" si="15"/>
        <v>-</v>
      </c>
      <c r="N55" s="179">
        <f t="shared" si="1"/>
        <v>0</v>
      </c>
      <c r="O55" s="179">
        <f t="shared" si="16"/>
        <v>0</v>
      </c>
      <c r="P55" s="179">
        <f t="shared" si="2"/>
        <v>0</v>
      </c>
      <c r="Q55" s="168" t="s">
        <v>340</v>
      </c>
      <c r="R55" s="168" t="s">
        <v>399</v>
      </c>
      <c r="S55" s="175" t="s">
        <v>457</v>
      </c>
      <c r="U55" s="189"/>
    </row>
    <row r="56" spans="1:22" s="69" customFormat="1" ht="15.6" customHeight="1">
      <c r="A56" s="195">
        <v>96</v>
      </c>
      <c r="B56" s="168"/>
      <c r="C56" s="140" t="s">
        <v>722</v>
      </c>
      <c r="D56" s="163"/>
      <c r="E56" s="196" t="s">
        <v>730</v>
      </c>
      <c r="F56" s="173" t="s">
        <v>551</v>
      </c>
      <c r="G56" s="155" t="s">
        <v>731</v>
      </c>
      <c r="H56" s="156">
        <v>2.46</v>
      </c>
      <c r="I56" s="64">
        <f t="shared" si="0"/>
        <v>204.05700000000002</v>
      </c>
      <c r="J56" s="65">
        <v>32</v>
      </c>
      <c r="K56" s="177"/>
      <c r="L56" s="136" t="s">
        <v>50</v>
      </c>
      <c r="M56" s="67" t="str">
        <f>IF(K56="","-",K56/J56)</f>
        <v>-</v>
      </c>
      <c r="N56" s="68">
        <f t="shared" si="1"/>
        <v>0</v>
      </c>
      <c r="O56" s="68">
        <v>0</v>
      </c>
      <c r="P56" s="68">
        <f t="shared" si="2"/>
        <v>0</v>
      </c>
      <c r="Q56" s="60" t="s">
        <v>562</v>
      </c>
      <c r="R56" s="60" t="s">
        <v>347</v>
      </c>
      <c r="S56" s="175" t="s">
        <v>732</v>
      </c>
      <c r="U56" s="189"/>
    </row>
    <row r="57" spans="1:22" s="69" customFormat="1" ht="15.6" customHeight="1">
      <c r="A57" s="195">
        <v>325</v>
      </c>
      <c r="B57" s="60" t="s">
        <v>61</v>
      </c>
      <c r="C57" s="60" t="s">
        <v>62</v>
      </c>
      <c r="D57" s="174" t="s">
        <v>339</v>
      </c>
      <c r="E57" s="173" t="s">
        <v>579</v>
      </c>
      <c r="F57" s="61" t="s">
        <v>45</v>
      </c>
      <c r="G57" s="62" t="s">
        <v>46</v>
      </c>
      <c r="H57" s="63">
        <v>3.4899999999999998</v>
      </c>
      <c r="I57" s="167">
        <f t="shared" si="0"/>
        <v>289.49549999999999</v>
      </c>
      <c r="J57" s="176">
        <v>25</v>
      </c>
      <c r="K57" s="177"/>
      <c r="L57" s="136" t="s">
        <v>50</v>
      </c>
      <c r="M57" s="67" t="str">
        <f t="shared" si="15"/>
        <v>-</v>
      </c>
      <c r="N57" s="68">
        <f t="shared" si="1"/>
        <v>0</v>
      </c>
      <c r="O57" s="68">
        <f t="shared" si="16"/>
        <v>0</v>
      </c>
      <c r="P57" s="68">
        <f t="shared" si="2"/>
        <v>0</v>
      </c>
      <c r="Q57" s="60" t="s">
        <v>344</v>
      </c>
      <c r="R57" s="60" t="s">
        <v>347</v>
      </c>
      <c r="S57" s="175" t="s">
        <v>415</v>
      </c>
      <c r="U57" s="189"/>
    </row>
    <row r="58" spans="1:22" s="69" customFormat="1" ht="15.6" customHeight="1">
      <c r="A58" s="195">
        <v>825</v>
      </c>
      <c r="B58" s="60" t="s">
        <v>63</v>
      </c>
      <c r="C58" s="60" t="s">
        <v>64</v>
      </c>
      <c r="D58" s="174" t="s">
        <v>339</v>
      </c>
      <c r="E58" s="173" t="s">
        <v>580</v>
      </c>
      <c r="F58" s="61" t="s">
        <v>45</v>
      </c>
      <c r="G58" s="62" t="s">
        <v>46</v>
      </c>
      <c r="H58" s="63">
        <v>3.8499999999999996</v>
      </c>
      <c r="I58" s="167">
        <f t="shared" ref="I58:I92" si="17">H58*$O$7</f>
        <v>319.35749999999996</v>
      </c>
      <c r="J58" s="176">
        <v>25</v>
      </c>
      <c r="K58" s="177"/>
      <c r="L58" s="136" t="s">
        <v>50</v>
      </c>
      <c r="M58" s="67" t="str">
        <f t="shared" si="15"/>
        <v>-</v>
      </c>
      <c r="N58" s="68">
        <f t="shared" si="1"/>
        <v>0</v>
      </c>
      <c r="O58" s="68">
        <f t="shared" si="16"/>
        <v>0</v>
      </c>
      <c r="P58" s="68">
        <f t="shared" si="2"/>
        <v>0</v>
      </c>
      <c r="Q58" s="60" t="s">
        <v>348</v>
      </c>
      <c r="R58" s="60" t="s">
        <v>349</v>
      </c>
      <c r="S58" s="175" t="s">
        <v>416</v>
      </c>
      <c r="U58" s="189"/>
    </row>
    <row r="59" spans="1:22" s="69" customFormat="1" ht="15.6" customHeight="1">
      <c r="A59" s="195">
        <v>200</v>
      </c>
      <c r="B59" s="60" t="s">
        <v>478</v>
      </c>
      <c r="C59" s="60" t="s">
        <v>477</v>
      </c>
      <c r="D59" s="174" t="s">
        <v>339</v>
      </c>
      <c r="E59" s="173" t="s">
        <v>715</v>
      </c>
      <c r="F59" s="61" t="s">
        <v>74</v>
      </c>
      <c r="G59" s="62" t="s">
        <v>46</v>
      </c>
      <c r="H59" s="63">
        <v>4.33</v>
      </c>
      <c r="I59" s="167">
        <f t="shared" si="17"/>
        <v>359.17349999999999</v>
      </c>
      <c r="J59" s="176">
        <v>25</v>
      </c>
      <c r="K59" s="177"/>
      <c r="L59" s="136" t="s">
        <v>50</v>
      </c>
      <c r="M59" s="67" t="str">
        <f>IF(K59="","-",K59/275)</f>
        <v>-</v>
      </c>
      <c r="N59" s="68">
        <f t="shared" ref="N59:N93" si="18">H59*K59</f>
        <v>0</v>
      </c>
      <c r="O59" s="68">
        <f>IF(K59&lt;50,H59*K59*0.05,0)</f>
        <v>0</v>
      </c>
      <c r="P59" s="68">
        <f t="shared" si="2"/>
        <v>0</v>
      </c>
      <c r="Q59" s="60" t="s">
        <v>350</v>
      </c>
      <c r="R59" s="60" t="s">
        <v>351</v>
      </c>
      <c r="S59" s="175" t="s">
        <v>352</v>
      </c>
      <c r="U59" s="189"/>
    </row>
    <row r="60" spans="1:22" s="69" customFormat="1" ht="15.6" hidden="1" customHeight="1">
      <c r="A60" s="193">
        <v>0</v>
      </c>
      <c r="B60" s="168"/>
      <c r="C60" s="168" t="s">
        <v>488</v>
      </c>
      <c r="D60" s="163" t="s">
        <v>339</v>
      </c>
      <c r="E60" s="166" t="s">
        <v>695</v>
      </c>
      <c r="F60" s="169" t="s">
        <v>493</v>
      </c>
      <c r="G60" s="170" t="s">
        <v>46</v>
      </c>
      <c r="H60" s="171">
        <v>5.05</v>
      </c>
      <c r="I60" s="172">
        <f t="shared" ref="I60" si="19">H60*$P$7</f>
        <v>0</v>
      </c>
      <c r="J60" s="164">
        <v>25</v>
      </c>
      <c r="K60" s="177"/>
      <c r="L60" s="165" t="s">
        <v>50</v>
      </c>
      <c r="M60" s="178" t="str">
        <f>IF(K60="","-",K60/250)</f>
        <v>-</v>
      </c>
      <c r="N60" s="179">
        <f>H60*K60</f>
        <v>0</v>
      </c>
      <c r="O60" s="179">
        <f>IF(K60&lt;50,H60*K60*0.05,0)</f>
        <v>0</v>
      </c>
      <c r="P60" s="179">
        <f>N60+O60</f>
        <v>0</v>
      </c>
      <c r="Q60" s="168" t="s">
        <v>348</v>
      </c>
      <c r="R60" s="168" t="s">
        <v>659</v>
      </c>
      <c r="S60" s="180" t="s">
        <v>658</v>
      </c>
      <c r="U60" s="189"/>
    </row>
    <row r="61" spans="1:22" s="69" customFormat="1" ht="15.6" customHeight="1">
      <c r="A61" s="195">
        <v>840</v>
      </c>
      <c r="B61" s="60"/>
      <c r="C61" s="60" t="s">
        <v>518</v>
      </c>
      <c r="D61" s="174" t="s">
        <v>339</v>
      </c>
      <c r="E61" s="173" t="s">
        <v>581</v>
      </c>
      <c r="F61" s="61" t="s">
        <v>551</v>
      </c>
      <c r="G61" s="62" t="s">
        <v>46</v>
      </c>
      <c r="H61" s="63">
        <v>4.1100000000000003</v>
      </c>
      <c r="I61" s="167">
        <f t="shared" si="17"/>
        <v>340.92450000000002</v>
      </c>
      <c r="J61" s="176">
        <v>40</v>
      </c>
      <c r="K61" s="177"/>
      <c r="L61" s="136" t="s">
        <v>50</v>
      </c>
      <c r="M61" s="67" t="str">
        <f>IF(K61="","-",K61/J61)</f>
        <v>-</v>
      </c>
      <c r="N61" s="68">
        <f>H61*K61</f>
        <v>0</v>
      </c>
      <c r="O61" s="68">
        <v>0</v>
      </c>
      <c r="P61" s="68">
        <f t="shared" ref="P61" si="20">N61+O61</f>
        <v>0</v>
      </c>
      <c r="Q61" s="60" t="s">
        <v>353</v>
      </c>
      <c r="R61" s="60" t="s">
        <v>354</v>
      </c>
      <c r="S61" s="175" t="s">
        <v>417</v>
      </c>
      <c r="U61" s="189"/>
    </row>
    <row r="62" spans="1:22" s="69" customFormat="1" ht="15.6" hidden="1" customHeight="1">
      <c r="A62" s="193">
        <v>0</v>
      </c>
      <c r="B62" s="168" t="s">
        <v>65</v>
      </c>
      <c r="C62" s="168" t="s">
        <v>66</v>
      </c>
      <c r="D62" s="163" t="s">
        <v>339</v>
      </c>
      <c r="E62" s="169" t="s">
        <v>581</v>
      </c>
      <c r="F62" s="169" t="s">
        <v>45</v>
      </c>
      <c r="G62" s="170" t="s">
        <v>46</v>
      </c>
      <c r="H62" s="171">
        <v>4.9000000000000004</v>
      </c>
      <c r="I62" s="172">
        <f t="shared" si="17"/>
        <v>406.45500000000004</v>
      </c>
      <c r="J62" s="164">
        <v>25</v>
      </c>
      <c r="K62" s="177"/>
      <c r="L62" s="165" t="s">
        <v>50</v>
      </c>
      <c r="M62" s="178" t="str">
        <f t="shared" ref="M62:M63" si="21">IF(K62="","-",K62/250)</f>
        <v>-</v>
      </c>
      <c r="N62" s="179">
        <f t="shared" si="18"/>
        <v>0</v>
      </c>
      <c r="O62" s="179">
        <f t="shared" ref="O62:O63" si="22">IF(K62&lt;50,H62*K62*0.05,0)</f>
        <v>0</v>
      </c>
      <c r="P62" s="179">
        <f t="shared" si="2"/>
        <v>0</v>
      </c>
      <c r="Q62" s="168" t="s">
        <v>353</v>
      </c>
      <c r="R62" s="168" t="s">
        <v>354</v>
      </c>
      <c r="S62" s="175" t="s">
        <v>417</v>
      </c>
      <c r="U62" s="189"/>
    </row>
    <row r="63" spans="1:22" s="69" customFormat="1" ht="15.6" customHeight="1">
      <c r="A63" s="195">
        <v>200</v>
      </c>
      <c r="B63" s="60" t="s">
        <v>67</v>
      </c>
      <c r="C63" s="60" t="s">
        <v>68</v>
      </c>
      <c r="D63" s="174" t="s">
        <v>339</v>
      </c>
      <c r="E63" s="173" t="s">
        <v>582</v>
      </c>
      <c r="F63" s="61" t="s">
        <v>45</v>
      </c>
      <c r="G63" s="62" t="s">
        <v>46</v>
      </c>
      <c r="H63" s="63">
        <v>2.5999999999999996</v>
      </c>
      <c r="I63" s="167">
        <f t="shared" si="17"/>
        <v>215.67</v>
      </c>
      <c r="J63" s="176">
        <v>25</v>
      </c>
      <c r="K63" s="177"/>
      <c r="L63" s="136" t="s">
        <v>50</v>
      </c>
      <c r="M63" s="67" t="str">
        <f t="shared" si="21"/>
        <v>-</v>
      </c>
      <c r="N63" s="68">
        <f t="shared" si="18"/>
        <v>0</v>
      </c>
      <c r="O63" s="68">
        <f t="shared" si="22"/>
        <v>0</v>
      </c>
      <c r="P63" s="68">
        <f t="shared" si="2"/>
        <v>0</v>
      </c>
      <c r="Q63" s="60" t="s">
        <v>355</v>
      </c>
      <c r="R63" s="60" t="s">
        <v>356</v>
      </c>
      <c r="S63" s="175" t="s">
        <v>418</v>
      </c>
      <c r="U63" s="189"/>
    </row>
    <row r="64" spans="1:22" s="191" customFormat="1" ht="15.6" customHeight="1">
      <c r="A64" s="195">
        <v>100</v>
      </c>
      <c r="B64" s="60" t="s">
        <v>69</v>
      </c>
      <c r="C64" s="60" t="s">
        <v>678</v>
      </c>
      <c r="D64" s="174" t="s">
        <v>339</v>
      </c>
      <c r="E64" s="173" t="s">
        <v>582</v>
      </c>
      <c r="F64" s="61" t="s">
        <v>74</v>
      </c>
      <c r="G64" s="62" t="s">
        <v>71</v>
      </c>
      <c r="H64" s="63">
        <v>3.07</v>
      </c>
      <c r="I64" s="167">
        <f t="shared" si="17"/>
        <v>254.65649999999999</v>
      </c>
      <c r="J64" s="176">
        <v>25</v>
      </c>
      <c r="K64" s="190"/>
      <c r="L64" s="136" t="s">
        <v>50</v>
      </c>
      <c r="M64" s="67" t="str">
        <f>IF(K64="","-",K64/J64)</f>
        <v>-</v>
      </c>
      <c r="N64" s="68">
        <f t="shared" si="18"/>
        <v>0</v>
      </c>
      <c r="O64" s="68">
        <v>0</v>
      </c>
      <c r="P64" s="68">
        <f t="shared" si="2"/>
        <v>0</v>
      </c>
      <c r="Q64" s="60" t="s">
        <v>355</v>
      </c>
      <c r="R64" s="60" t="s">
        <v>356</v>
      </c>
      <c r="S64" s="175" t="s">
        <v>418</v>
      </c>
      <c r="U64" s="189"/>
      <c r="V64" s="69"/>
    </row>
    <row r="65" spans="1:21" s="69" customFormat="1" ht="15.6" hidden="1" customHeight="1">
      <c r="A65" s="193">
        <v>0</v>
      </c>
      <c r="B65" s="168" t="s">
        <v>473</v>
      </c>
      <c r="C65" s="168" t="s">
        <v>693</v>
      </c>
      <c r="D65" s="163" t="s">
        <v>339</v>
      </c>
      <c r="E65" s="166" t="s">
        <v>696</v>
      </c>
      <c r="F65" s="169" t="s">
        <v>493</v>
      </c>
      <c r="G65" s="170" t="s">
        <v>46</v>
      </c>
      <c r="H65" s="171">
        <v>5.05</v>
      </c>
      <c r="I65" s="172">
        <f t="shared" si="17"/>
        <v>418.89749999999998</v>
      </c>
      <c r="J65" s="164">
        <v>25</v>
      </c>
      <c r="K65" s="177"/>
      <c r="L65" s="165" t="s">
        <v>50</v>
      </c>
      <c r="M65" s="178" t="str">
        <f>IF(K65="","-",K65/250)</f>
        <v>-</v>
      </c>
      <c r="N65" s="179">
        <f>H65*K65</f>
        <v>0</v>
      </c>
      <c r="O65" s="179">
        <f>IF(K65&lt;50,H65*K65*0.05,0)</f>
        <v>0</v>
      </c>
      <c r="P65" s="179">
        <f>N65+O65</f>
        <v>0</v>
      </c>
      <c r="Q65" s="168" t="s">
        <v>348</v>
      </c>
      <c r="R65" s="168" t="s">
        <v>694</v>
      </c>
      <c r="S65" s="180" t="s">
        <v>658</v>
      </c>
      <c r="U65" s="189"/>
    </row>
    <row r="66" spans="1:21" s="69" customFormat="1" ht="15.6" customHeight="1">
      <c r="A66" s="195">
        <v>40</v>
      </c>
      <c r="B66" s="60"/>
      <c r="C66" s="60" t="s">
        <v>519</v>
      </c>
      <c r="D66" s="174" t="s">
        <v>339</v>
      </c>
      <c r="E66" s="173" t="s">
        <v>583</v>
      </c>
      <c r="F66" s="61" t="s">
        <v>551</v>
      </c>
      <c r="G66" s="62" t="s">
        <v>46</v>
      </c>
      <c r="H66" s="63">
        <v>2.97</v>
      </c>
      <c r="I66" s="167">
        <f t="shared" si="17"/>
        <v>246.36150000000004</v>
      </c>
      <c r="J66" s="176">
        <v>40</v>
      </c>
      <c r="K66" s="177"/>
      <c r="L66" s="136" t="s">
        <v>50</v>
      </c>
      <c r="M66" s="67" t="str">
        <f>IF(K66="","-",K66/J66)</f>
        <v>-</v>
      </c>
      <c r="N66" s="68">
        <f>H66*K66</f>
        <v>0</v>
      </c>
      <c r="O66" s="68">
        <v>0</v>
      </c>
      <c r="P66" s="68">
        <f t="shared" ref="P66" si="23">N66+O66</f>
        <v>0</v>
      </c>
      <c r="Q66" s="60" t="s">
        <v>348</v>
      </c>
      <c r="R66" s="60" t="s">
        <v>357</v>
      </c>
      <c r="S66" s="175" t="s">
        <v>419</v>
      </c>
      <c r="U66" s="189"/>
    </row>
    <row r="67" spans="1:21" s="69" customFormat="1" ht="15.6" hidden="1" customHeight="1">
      <c r="A67" s="193">
        <v>0</v>
      </c>
      <c r="B67" s="168" t="s">
        <v>72</v>
      </c>
      <c r="C67" s="168" t="s">
        <v>73</v>
      </c>
      <c r="D67" s="163" t="s">
        <v>339</v>
      </c>
      <c r="E67" s="169" t="s">
        <v>583</v>
      </c>
      <c r="F67" s="169" t="s">
        <v>74</v>
      </c>
      <c r="G67" s="170" t="s">
        <v>71</v>
      </c>
      <c r="H67" s="171">
        <v>3.07</v>
      </c>
      <c r="I67" s="172">
        <f t="shared" si="17"/>
        <v>254.65649999999999</v>
      </c>
      <c r="J67" s="164">
        <v>25</v>
      </c>
      <c r="K67" s="177"/>
      <c r="L67" s="165" t="s">
        <v>474</v>
      </c>
      <c r="M67" s="178" t="str">
        <f>IF(K67="","-",K67/275)</f>
        <v>-</v>
      </c>
      <c r="N67" s="179">
        <f t="shared" si="18"/>
        <v>0</v>
      </c>
      <c r="O67" s="179">
        <f>IF(K67&lt;50,H67*K67*0.05,0)</f>
        <v>0</v>
      </c>
      <c r="P67" s="179">
        <f t="shared" si="2"/>
        <v>0</v>
      </c>
      <c r="Q67" s="168" t="s">
        <v>348</v>
      </c>
      <c r="R67" s="168" t="s">
        <v>357</v>
      </c>
      <c r="S67" s="180" t="s">
        <v>419</v>
      </c>
      <c r="U67" s="189"/>
    </row>
    <row r="68" spans="1:21" s="69" customFormat="1" ht="15.6" customHeight="1">
      <c r="A68" s="195">
        <v>625</v>
      </c>
      <c r="B68" s="60" t="s">
        <v>75</v>
      </c>
      <c r="C68" s="60" t="s">
        <v>76</v>
      </c>
      <c r="D68" s="174" t="s">
        <v>339</v>
      </c>
      <c r="E68" s="173" t="s">
        <v>583</v>
      </c>
      <c r="F68" s="61" t="s">
        <v>45</v>
      </c>
      <c r="G68" s="62" t="s">
        <v>46</v>
      </c>
      <c r="H68" s="63">
        <v>3.85</v>
      </c>
      <c r="I68" s="167">
        <f t="shared" si="17"/>
        <v>319.35750000000002</v>
      </c>
      <c r="J68" s="176">
        <v>25</v>
      </c>
      <c r="K68" s="177"/>
      <c r="L68" s="136" t="s">
        <v>50</v>
      </c>
      <c r="M68" s="67" t="str">
        <f t="shared" ref="M68:M70" si="24">IF(K68="","-",K68/250)</f>
        <v>-</v>
      </c>
      <c r="N68" s="68">
        <f t="shared" si="18"/>
        <v>0</v>
      </c>
      <c r="O68" s="68">
        <f t="shared" ref="O68:O70" si="25">IF(K68&lt;50,H68*K68*0.05,0)</f>
        <v>0</v>
      </c>
      <c r="P68" s="68">
        <f t="shared" si="2"/>
        <v>0</v>
      </c>
      <c r="Q68" s="60" t="s">
        <v>348</v>
      </c>
      <c r="R68" s="60" t="s">
        <v>357</v>
      </c>
      <c r="S68" s="175" t="s">
        <v>419</v>
      </c>
      <c r="U68" s="189"/>
    </row>
    <row r="69" spans="1:21" s="69" customFormat="1" ht="15.6" customHeight="1">
      <c r="A69" s="195">
        <v>675</v>
      </c>
      <c r="B69" s="60" t="s">
        <v>75</v>
      </c>
      <c r="C69" s="60" t="s">
        <v>77</v>
      </c>
      <c r="D69" s="174" t="s">
        <v>339</v>
      </c>
      <c r="E69" s="173" t="s">
        <v>583</v>
      </c>
      <c r="F69" s="61" t="s">
        <v>45</v>
      </c>
      <c r="G69" s="62" t="s">
        <v>46</v>
      </c>
      <c r="H69" s="63">
        <v>3.85</v>
      </c>
      <c r="I69" s="167">
        <f t="shared" si="17"/>
        <v>319.35750000000002</v>
      </c>
      <c r="J69" s="176">
        <v>25</v>
      </c>
      <c r="K69" s="177"/>
      <c r="L69" s="136" t="s">
        <v>50</v>
      </c>
      <c r="M69" s="67" t="str">
        <f t="shared" si="24"/>
        <v>-</v>
      </c>
      <c r="N69" s="68">
        <f t="shared" si="18"/>
        <v>0</v>
      </c>
      <c r="O69" s="68">
        <f t="shared" si="25"/>
        <v>0</v>
      </c>
      <c r="P69" s="68">
        <f t="shared" si="2"/>
        <v>0</v>
      </c>
      <c r="Q69" s="60" t="s">
        <v>348</v>
      </c>
      <c r="R69" s="60" t="s">
        <v>357</v>
      </c>
      <c r="S69" s="175" t="s">
        <v>419</v>
      </c>
      <c r="U69" s="189"/>
    </row>
    <row r="70" spans="1:21" s="69" customFormat="1" ht="15.6" hidden="1" customHeight="1">
      <c r="A70" s="193">
        <v>0</v>
      </c>
      <c r="B70" s="168" t="s">
        <v>75</v>
      </c>
      <c r="C70" s="168" t="s">
        <v>78</v>
      </c>
      <c r="D70" s="163" t="s">
        <v>339</v>
      </c>
      <c r="E70" s="169" t="s">
        <v>583</v>
      </c>
      <c r="F70" s="169" t="s">
        <v>45</v>
      </c>
      <c r="G70" s="170" t="s">
        <v>71</v>
      </c>
      <c r="H70" s="171">
        <v>3.85</v>
      </c>
      <c r="I70" s="172">
        <f t="shared" si="17"/>
        <v>319.35750000000002</v>
      </c>
      <c r="J70" s="164">
        <v>25</v>
      </c>
      <c r="K70" s="177"/>
      <c r="L70" s="165" t="s">
        <v>474</v>
      </c>
      <c r="M70" s="178" t="str">
        <f t="shared" si="24"/>
        <v>-</v>
      </c>
      <c r="N70" s="179">
        <f t="shared" si="18"/>
        <v>0</v>
      </c>
      <c r="O70" s="179">
        <f t="shared" si="25"/>
        <v>0</v>
      </c>
      <c r="P70" s="179">
        <f t="shared" si="2"/>
        <v>0</v>
      </c>
      <c r="Q70" s="168" t="s">
        <v>348</v>
      </c>
      <c r="R70" s="168" t="s">
        <v>357</v>
      </c>
      <c r="S70" s="180" t="s">
        <v>419</v>
      </c>
      <c r="U70" s="189"/>
    </row>
    <row r="71" spans="1:21" s="69" customFormat="1" ht="15.6" hidden="1" customHeight="1">
      <c r="A71" s="193">
        <v>0</v>
      </c>
      <c r="B71" s="168" t="s">
        <v>79</v>
      </c>
      <c r="C71" s="168" t="s">
        <v>80</v>
      </c>
      <c r="D71" s="163" t="s">
        <v>339</v>
      </c>
      <c r="E71" s="169" t="s">
        <v>583</v>
      </c>
      <c r="F71" s="169" t="s">
        <v>70</v>
      </c>
      <c r="G71" s="170" t="s">
        <v>71</v>
      </c>
      <c r="H71" s="171">
        <v>4.54</v>
      </c>
      <c r="I71" s="172">
        <f t="shared" si="17"/>
        <v>376.59300000000002</v>
      </c>
      <c r="J71" s="164">
        <v>40</v>
      </c>
      <c r="K71" s="177"/>
      <c r="L71" s="165" t="s">
        <v>474</v>
      </c>
      <c r="M71" s="178" t="str">
        <f>IF(K71="","-",K71/J71)</f>
        <v>-</v>
      </c>
      <c r="N71" s="179">
        <f t="shared" ref="N71" si="26">H71*K71</f>
        <v>0</v>
      </c>
      <c r="O71" s="179">
        <v>0</v>
      </c>
      <c r="P71" s="179">
        <f t="shared" ref="P71" si="27">N71+O71</f>
        <v>0</v>
      </c>
      <c r="Q71" s="168" t="s">
        <v>348</v>
      </c>
      <c r="R71" s="168" t="s">
        <v>357</v>
      </c>
      <c r="S71" s="180" t="s">
        <v>419</v>
      </c>
      <c r="U71" s="189"/>
    </row>
    <row r="72" spans="1:21" s="69" customFormat="1" ht="15.6" hidden="1" customHeight="1">
      <c r="A72" s="193">
        <v>0</v>
      </c>
      <c r="B72" s="168"/>
      <c r="C72" s="168" t="s">
        <v>490</v>
      </c>
      <c r="D72" s="163" t="s">
        <v>339</v>
      </c>
      <c r="E72" s="166" t="s">
        <v>583</v>
      </c>
      <c r="F72" s="166" t="s">
        <v>631</v>
      </c>
      <c r="G72" s="170" t="s">
        <v>46</v>
      </c>
      <c r="H72" s="171">
        <v>10.5</v>
      </c>
      <c r="I72" s="172">
        <f t="shared" si="17"/>
        <v>870.97500000000002</v>
      </c>
      <c r="J72" s="164">
        <v>10</v>
      </c>
      <c r="K72" s="177"/>
      <c r="L72" s="165" t="s">
        <v>50</v>
      </c>
      <c r="M72" s="178" t="str">
        <f>IF(K72="","-",K72/150)</f>
        <v>-</v>
      </c>
      <c r="N72" s="179">
        <f t="shared" ref="N72" si="28">H72*K72</f>
        <v>0</v>
      </c>
      <c r="O72" s="179">
        <v>0</v>
      </c>
      <c r="P72" s="179">
        <f t="shared" ref="P72" si="29">N72+O72</f>
        <v>0</v>
      </c>
      <c r="Q72" s="168" t="s">
        <v>348</v>
      </c>
      <c r="R72" s="168" t="s">
        <v>357</v>
      </c>
      <c r="S72" s="180" t="s">
        <v>419</v>
      </c>
      <c r="U72" s="189"/>
    </row>
    <row r="73" spans="1:21" s="69" customFormat="1" ht="15.6" hidden="1" customHeight="1">
      <c r="A73" s="193">
        <v>0</v>
      </c>
      <c r="B73" s="168" t="s">
        <v>81</v>
      </c>
      <c r="C73" s="168" t="s">
        <v>82</v>
      </c>
      <c r="D73" s="163" t="s">
        <v>339</v>
      </c>
      <c r="E73" s="169" t="s">
        <v>584</v>
      </c>
      <c r="F73" s="169" t="s">
        <v>83</v>
      </c>
      <c r="G73" s="170" t="s">
        <v>46</v>
      </c>
      <c r="H73" s="171">
        <v>1.7</v>
      </c>
      <c r="I73" s="172">
        <f t="shared" si="17"/>
        <v>141.01500000000001</v>
      </c>
      <c r="J73" s="164">
        <v>84</v>
      </c>
      <c r="K73" s="177"/>
      <c r="L73" s="165" t="s">
        <v>474</v>
      </c>
      <c r="M73" s="178" t="str">
        <f>IF(K73="","-",K73/84)</f>
        <v>-</v>
      </c>
      <c r="N73" s="179">
        <f t="shared" si="18"/>
        <v>0</v>
      </c>
      <c r="O73" s="179" t="s">
        <v>84</v>
      </c>
      <c r="P73" s="179">
        <f>N73</f>
        <v>0</v>
      </c>
      <c r="Q73" s="168" t="s">
        <v>344</v>
      </c>
      <c r="R73" s="168" t="s">
        <v>358</v>
      </c>
      <c r="S73" s="180" t="s">
        <v>420</v>
      </c>
      <c r="U73" s="189"/>
    </row>
    <row r="74" spans="1:21" s="69" customFormat="1" ht="15.6" hidden="1" customHeight="1">
      <c r="A74" s="193">
        <v>0</v>
      </c>
      <c r="B74" s="168" t="s">
        <v>85</v>
      </c>
      <c r="C74" s="168" t="s">
        <v>86</v>
      </c>
      <c r="D74" s="163" t="s">
        <v>339</v>
      </c>
      <c r="E74" s="169" t="s">
        <v>585</v>
      </c>
      <c r="F74" s="169" t="s">
        <v>45</v>
      </c>
      <c r="G74" s="170" t="s">
        <v>46</v>
      </c>
      <c r="H74" s="171">
        <v>3.8899999999999997</v>
      </c>
      <c r="I74" s="172">
        <f t="shared" si="17"/>
        <v>322.6755</v>
      </c>
      <c r="J74" s="164">
        <v>25</v>
      </c>
      <c r="K74" s="177"/>
      <c r="L74" s="165" t="s">
        <v>50</v>
      </c>
      <c r="M74" s="178" t="str">
        <f>IF(K74="","-",K74/250)</f>
        <v>-</v>
      </c>
      <c r="N74" s="179">
        <f>H74*K74</f>
        <v>0</v>
      </c>
      <c r="O74" s="179">
        <f>IF(K74&lt;50,H74*K74*0.05,0)</f>
        <v>0</v>
      </c>
      <c r="P74" s="179">
        <f>N74+O74</f>
        <v>0</v>
      </c>
      <c r="Q74" s="168" t="s">
        <v>359</v>
      </c>
      <c r="R74" s="168" t="s">
        <v>360</v>
      </c>
      <c r="S74" s="180" t="s">
        <v>421</v>
      </c>
      <c r="U74" s="189"/>
    </row>
    <row r="75" spans="1:21" s="69" customFormat="1" ht="15.6" customHeight="1">
      <c r="A75" s="195">
        <v>504</v>
      </c>
      <c r="B75" s="60" t="s">
        <v>87</v>
      </c>
      <c r="C75" s="60" t="s">
        <v>88</v>
      </c>
      <c r="D75" s="174" t="s">
        <v>339</v>
      </c>
      <c r="E75" s="173" t="s">
        <v>585</v>
      </c>
      <c r="F75" s="61" t="s">
        <v>83</v>
      </c>
      <c r="G75" s="62" t="s">
        <v>46</v>
      </c>
      <c r="H75" s="63">
        <v>1.7</v>
      </c>
      <c r="I75" s="167">
        <f t="shared" si="17"/>
        <v>141.01500000000001</v>
      </c>
      <c r="J75" s="176">
        <v>84</v>
      </c>
      <c r="K75" s="177"/>
      <c r="L75" s="136" t="s">
        <v>50</v>
      </c>
      <c r="M75" s="67" t="str">
        <f>IF(K75="","-",K75/84)</f>
        <v>-</v>
      </c>
      <c r="N75" s="68">
        <f t="shared" si="18"/>
        <v>0</v>
      </c>
      <c r="O75" s="68" t="s">
        <v>84</v>
      </c>
      <c r="P75" s="68">
        <f>N75</f>
        <v>0</v>
      </c>
      <c r="Q75" s="60" t="s">
        <v>359</v>
      </c>
      <c r="R75" s="60" t="s">
        <v>360</v>
      </c>
      <c r="S75" s="175" t="s">
        <v>421</v>
      </c>
      <c r="U75" s="189"/>
    </row>
    <row r="76" spans="1:21" s="69" customFormat="1" ht="15.6" hidden="1" customHeight="1">
      <c r="A76" s="193">
        <v>0</v>
      </c>
      <c r="B76" s="192" t="s">
        <v>89</v>
      </c>
      <c r="C76" s="192" t="s">
        <v>90</v>
      </c>
      <c r="D76" s="163" t="s">
        <v>339</v>
      </c>
      <c r="E76" s="169" t="s">
        <v>586</v>
      </c>
      <c r="F76" s="169" t="s">
        <v>45</v>
      </c>
      <c r="G76" s="170" t="s">
        <v>71</v>
      </c>
      <c r="H76" s="171">
        <v>3.4699999999999998</v>
      </c>
      <c r="I76" s="172">
        <f t="shared" si="17"/>
        <v>287.8365</v>
      </c>
      <c r="J76" s="164">
        <v>25</v>
      </c>
      <c r="K76" s="177"/>
      <c r="L76" s="165" t="s">
        <v>50</v>
      </c>
      <c r="M76" s="178" t="str">
        <f>IF(K76="","-",K76/250)</f>
        <v>-</v>
      </c>
      <c r="N76" s="179">
        <f>H76*K76</f>
        <v>0</v>
      </c>
      <c r="O76" s="179">
        <f>IF(K76&lt;50,H76*K76*0.05,0)</f>
        <v>0</v>
      </c>
      <c r="P76" s="179">
        <f>N76+O76</f>
        <v>0</v>
      </c>
      <c r="Q76" s="168" t="s">
        <v>348</v>
      </c>
      <c r="R76" s="168" t="s">
        <v>361</v>
      </c>
      <c r="S76" s="175" t="s">
        <v>422</v>
      </c>
      <c r="U76" s="189"/>
    </row>
    <row r="77" spans="1:21" s="69" customFormat="1" ht="15.6" customHeight="1">
      <c r="A77" s="195">
        <v>840</v>
      </c>
      <c r="B77" s="60" t="s">
        <v>91</v>
      </c>
      <c r="C77" s="60" t="s">
        <v>92</v>
      </c>
      <c r="D77" s="174" t="s">
        <v>339</v>
      </c>
      <c r="E77" s="182" t="s">
        <v>586</v>
      </c>
      <c r="F77" s="61" t="s">
        <v>70</v>
      </c>
      <c r="G77" s="62" t="s">
        <v>71</v>
      </c>
      <c r="H77" s="63">
        <v>3.26</v>
      </c>
      <c r="I77" s="167">
        <f t="shared" si="17"/>
        <v>270.41699999999997</v>
      </c>
      <c r="J77" s="176">
        <v>40</v>
      </c>
      <c r="K77" s="66"/>
      <c r="L77" s="136" t="s">
        <v>50</v>
      </c>
      <c r="M77" s="67" t="str">
        <f>IF(K77="","-",K77/J77)</f>
        <v>-</v>
      </c>
      <c r="N77" s="68">
        <f t="shared" ref="N77" si="30">H77*K77</f>
        <v>0</v>
      </c>
      <c r="O77" s="68">
        <v>0</v>
      </c>
      <c r="P77" s="68">
        <f t="shared" ref="P77" si="31">N77+O77</f>
        <v>0</v>
      </c>
      <c r="Q77" s="60" t="s">
        <v>348</v>
      </c>
      <c r="R77" s="60" t="s">
        <v>361</v>
      </c>
      <c r="S77" s="175" t="s">
        <v>422</v>
      </c>
      <c r="U77" s="189"/>
    </row>
    <row r="78" spans="1:21" s="69" customFormat="1" ht="15.6" customHeight="1">
      <c r="A78" s="195">
        <v>175</v>
      </c>
      <c r="B78" s="60"/>
      <c r="C78" s="60" t="s">
        <v>520</v>
      </c>
      <c r="D78" s="174" t="s">
        <v>339</v>
      </c>
      <c r="E78" s="61" t="s">
        <v>667</v>
      </c>
      <c r="F78" s="61" t="s">
        <v>550</v>
      </c>
      <c r="G78" s="62" t="s">
        <v>46</v>
      </c>
      <c r="H78" s="63">
        <v>3.53</v>
      </c>
      <c r="I78" s="167">
        <f t="shared" si="17"/>
        <v>292.81349999999998</v>
      </c>
      <c r="J78" s="176">
        <v>25</v>
      </c>
      <c r="K78" s="177"/>
      <c r="L78" s="136" t="s">
        <v>50</v>
      </c>
      <c r="M78" s="67" t="str">
        <f t="shared" ref="M78:M79" si="32">IF(K78="","-",K78/J78)</f>
        <v>-</v>
      </c>
      <c r="N78" s="68">
        <f t="shared" si="18"/>
        <v>0</v>
      </c>
      <c r="O78" s="68">
        <v>0</v>
      </c>
      <c r="P78" s="68">
        <f t="shared" ref="P78:P104" si="33">N78+O78</f>
        <v>0</v>
      </c>
      <c r="Q78" s="60" t="s">
        <v>348</v>
      </c>
      <c r="R78" s="60" t="s">
        <v>362</v>
      </c>
      <c r="S78" s="175" t="s">
        <v>423</v>
      </c>
      <c r="U78" s="189"/>
    </row>
    <row r="79" spans="1:21" s="69" customFormat="1" ht="15.6" hidden="1" customHeight="1">
      <c r="A79" s="193">
        <v>0</v>
      </c>
      <c r="B79" s="168"/>
      <c r="C79" s="168" t="s">
        <v>521</v>
      </c>
      <c r="D79" s="163" t="s">
        <v>339</v>
      </c>
      <c r="E79" s="169" t="s">
        <v>670</v>
      </c>
      <c r="F79" s="169" t="s">
        <v>551</v>
      </c>
      <c r="G79" s="170" t="s">
        <v>46</v>
      </c>
      <c r="H79" s="171">
        <v>2.97</v>
      </c>
      <c r="I79" s="172">
        <f t="shared" si="17"/>
        <v>246.36150000000004</v>
      </c>
      <c r="J79" s="164">
        <v>40</v>
      </c>
      <c r="K79" s="177"/>
      <c r="L79" s="165" t="s">
        <v>50</v>
      </c>
      <c r="M79" s="178" t="str">
        <f t="shared" si="32"/>
        <v>-</v>
      </c>
      <c r="N79" s="179">
        <f t="shared" si="18"/>
        <v>0</v>
      </c>
      <c r="O79" s="68">
        <v>0</v>
      </c>
      <c r="P79" s="179">
        <f t="shared" si="33"/>
        <v>0</v>
      </c>
      <c r="Q79" s="168" t="s">
        <v>348</v>
      </c>
      <c r="R79" s="168" t="s">
        <v>362</v>
      </c>
      <c r="S79" s="180" t="s">
        <v>423</v>
      </c>
      <c r="U79" s="189"/>
    </row>
    <row r="80" spans="1:21" s="69" customFormat="1" ht="15.6" hidden="1" customHeight="1">
      <c r="A80" s="193">
        <v>0</v>
      </c>
      <c r="B80" s="168" t="s">
        <v>93</v>
      </c>
      <c r="C80" s="168" t="s">
        <v>94</v>
      </c>
      <c r="D80" s="163" t="s">
        <v>339</v>
      </c>
      <c r="E80" s="169" t="s">
        <v>587</v>
      </c>
      <c r="F80" s="169" t="s">
        <v>74</v>
      </c>
      <c r="G80" s="170" t="s">
        <v>71</v>
      </c>
      <c r="H80" s="171">
        <v>2.5099999999999998</v>
      </c>
      <c r="I80" s="172">
        <f t="shared" si="17"/>
        <v>208.2045</v>
      </c>
      <c r="J80" s="164">
        <v>25</v>
      </c>
      <c r="K80" s="177"/>
      <c r="L80" s="165" t="s">
        <v>474</v>
      </c>
      <c r="M80" s="178" t="str">
        <f>IF(K80="","-",K80/275)</f>
        <v>-</v>
      </c>
      <c r="N80" s="179">
        <f t="shared" si="18"/>
        <v>0</v>
      </c>
      <c r="O80" s="179">
        <f>IF(K80&lt;50,H80*K80*0.05,0)</f>
        <v>0</v>
      </c>
      <c r="P80" s="179">
        <f t="shared" si="33"/>
        <v>0</v>
      </c>
      <c r="Q80" s="168" t="s">
        <v>348</v>
      </c>
      <c r="R80" s="168" t="s">
        <v>362</v>
      </c>
      <c r="S80" s="180" t="s">
        <v>423</v>
      </c>
      <c r="U80" s="189"/>
    </row>
    <row r="81" spans="1:21" s="69" customFormat="1" ht="15.6" customHeight="1">
      <c r="A81" s="195">
        <v>475</v>
      </c>
      <c r="B81" s="60" t="s">
        <v>95</v>
      </c>
      <c r="C81" s="60" t="s">
        <v>686</v>
      </c>
      <c r="D81" s="174" t="s">
        <v>339</v>
      </c>
      <c r="E81" s="61" t="s">
        <v>667</v>
      </c>
      <c r="F81" s="61" t="s">
        <v>493</v>
      </c>
      <c r="G81" s="62" t="s">
        <v>46</v>
      </c>
      <c r="H81" s="63">
        <v>4.04</v>
      </c>
      <c r="I81" s="167">
        <f t="shared" ref="I81" si="34">H81*$O$7</f>
        <v>335.11799999999999</v>
      </c>
      <c r="J81" s="176">
        <v>25</v>
      </c>
      <c r="K81" s="177"/>
      <c r="L81" s="136" t="s">
        <v>50</v>
      </c>
      <c r="M81" s="67" t="str">
        <f t="shared" ref="M81" si="35">IF(K81="","-",K81/250)</f>
        <v>-</v>
      </c>
      <c r="N81" s="68">
        <f t="shared" ref="N81" si="36">H81*K81</f>
        <v>0</v>
      </c>
      <c r="O81" s="68">
        <f t="shared" ref="O81" si="37">IF(K81&lt;50,H81*K81*0.05,0)</f>
        <v>0</v>
      </c>
      <c r="P81" s="68">
        <f t="shared" ref="P81" si="38">N81+O81</f>
        <v>0</v>
      </c>
      <c r="Q81" s="60" t="s">
        <v>348</v>
      </c>
      <c r="R81" s="60" t="s">
        <v>362</v>
      </c>
      <c r="S81" s="175" t="s">
        <v>423</v>
      </c>
      <c r="U81" s="189"/>
    </row>
    <row r="82" spans="1:21" s="69" customFormat="1" ht="15.6" hidden="1" customHeight="1">
      <c r="A82" s="193">
        <v>0</v>
      </c>
      <c r="B82" s="168" t="s">
        <v>95</v>
      </c>
      <c r="C82" s="168" t="s">
        <v>96</v>
      </c>
      <c r="D82" s="163" t="s">
        <v>339</v>
      </c>
      <c r="E82" s="169" t="s">
        <v>588</v>
      </c>
      <c r="F82" s="169" t="s">
        <v>45</v>
      </c>
      <c r="G82" s="170" t="s">
        <v>46</v>
      </c>
      <c r="H82" s="171">
        <v>3.4899999999999998</v>
      </c>
      <c r="I82" s="172">
        <f t="shared" si="17"/>
        <v>289.49549999999999</v>
      </c>
      <c r="J82" s="164">
        <v>25</v>
      </c>
      <c r="K82" s="177"/>
      <c r="L82" s="165" t="s">
        <v>474</v>
      </c>
      <c r="M82" s="178" t="str">
        <f t="shared" ref="M82:M83" si="39">IF(K82="","-",K82/250)</f>
        <v>-</v>
      </c>
      <c r="N82" s="179">
        <f t="shared" si="18"/>
        <v>0</v>
      </c>
      <c r="O82" s="179">
        <f t="shared" ref="O82:O83" si="40">IF(K82&lt;50,H82*K82*0.05,0)</f>
        <v>0</v>
      </c>
      <c r="P82" s="179">
        <f t="shared" si="33"/>
        <v>0</v>
      </c>
      <c r="Q82" s="168" t="s">
        <v>348</v>
      </c>
      <c r="R82" s="168" t="s">
        <v>362</v>
      </c>
      <c r="S82" s="180" t="s">
        <v>423</v>
      </c>
      <c r="U82" s="189"/>
    </row>
    <row r="83" spans="1:21" s="69" customFormat="1" ht="15.6" hidden="1" customHeight="1">
      <c r="A83" s="193">
        <v>0</v>
      </c>
      <c r="B83" s="168" t="s">
        <v>95</v>
      </c>
      <c r="C83" s="168" t="s">
        <v>97</v>
      </c>
      <c r="D83" s="163" t="s">
        <v>339</v>
      </c>
      <c r="E83" s="169" t="s">
        <v>588</v>
      </c>
      <c r="F83" s="169" t="s">
        <v>45</v>
      </c>
      <c r="G83" s="170" t="s">
        <v>71</v>
      </c>
      <c r="H83" s="171">
        <v>3.4899999999999998</v>
      </c>
      <c r="I83" s="172">
        <f t="shared" si="17"/>
        <v>289.49549999999999</v>
      </c>
      <c r="J83" s="164">
        <v>25</v>
      </c>
      <c r="K83" s="177"/>
      <c r="L83" s="165" t="s">
        <v>474</v>
      </c>
      <c r="M83" s="178" t="str">
        <f t="shared" si="39"/>
        <v>-</v>
      </c>
      <c r="N83" s="179">
        <f t="shared" si="18"/>
        <v>0</v>
      </c>
      <c r="O83" s="179">
        <f t="shared" si="40"/>
        <v>0</v>
      </c>
      <c r="P83" s="179">
        <f t="shared" si="33"/>
        <v>0</v>
      </c>
      <c r="Q83" s="168" t="s">
        <v>348</v>
      </c>
      <c r="R83" s="168" t="s">
        <v>362</v>
      </c>
      <c r="S83" s="180" t="s">
        <v>423</v>
      </c>
      <c r="U83" s="189"/>
    </row>
    <row r="84" spans="1:21" s="69" customFormat="1" ht="15.6" customHeight="1">
      <c r="A84" s="195">
        <v>790</v>
      </c>
      <c r="B84" s="60" t="s">
        <v>98</v>
      </c>
      <c r="C84" s="60" t="s">
        <v>99</v>
      </c>
      <c r="D84" s="174" t="s">
        <v>339</v>
      </c>
      <c r="E84" s="61" t="s">
        <v>667</v>
      </c>
      <c r="F84" s="61" t="s">
        <v>70</v>
      </c>
      <c r="G84" s="62" t="s">
        <v>71</v>
      </c>
      <c r="H84" s="63">
        <v>3.07</v>
      </c>
      <c r="I84" s="167">
        <f t="shared" si="17"/>
        <v>254.65649999999999</v>
      </c>
      <c r="J84" s="176">
        <v>40</v>
      </c>
      <c r="K84" s="66"/>
      <c r="L84" s="136" t="s">
        <v>50</v>
      </c>
      <c r="M84" s="67" t="str">
        <f>IF(K84="","-",K84/J84)</f>
        <v>-</v>
      </c>
      <c r="N84" s="68">
        <f t="shared" si="18"/>
        <v>0</v>
      </c>
      <c r="O84" s="68">
        <v>0</v>
      </c>
      <c r="P84" s="68">
        <f t="shared" si="33"/>
        <v>0</v>
      </c>
      <c r="Q84" s="60" t="s">
        <v>348</v>
      </c>
      <c r="R84" s="60" t="s">
        <v>362</v>
      </c>
      <c r="S84" s="175" t="s">
        <v>423</v>
      </c>
      <c r="U84" s="189"/>
    </row>
    <row r="85" spans="1:21" s="69" customFormat="1" ht="15.6" customHeight="1">
      <c r="A85" s="195">
        <v>550</v>
      </c>
      <c r="B85" s="192" t="s">
        <v>102</v>
      </c>
      <c r="C85" s="192" t="s">
        <v>677</v>
      </c>
      <c r="D85" s="174" t="s">
        <v>339</v>
      </c>
      <c r="E85" s="182" t="s">
        <v>589</v>
      </c>
      <c r="F85" s="61" t="s">
        <v>74</v>
      </c>
      <c r="G85" s="62" t="s">
        <v>71</v>
      </c>
      <c r="H85" s="63">
        <v>2.5099999999999998</v>
      </c>
      <c r="I85" s="167">
        <f>H85*$O$7</f>
        <v>208.2045</v>
      </c>
      <c r="J85" s="176">
        <v>25</v>
      </c>
      <c r="K85" s="66"/>
      <c r="L85" s="136" t="s">
        <v>50</v>
      </c>
      <c r="M85" s="67" t="str">
        <f>IF(K85="","-",K85/J85)</f>
        <v>-</v>
      </c>
      <c r="N85" s="68">
        <f t="shared" si="18"/>
        <v>0</v>
      </c>
      <c r="O85" s="68">
        <v>0</v>
      </c>
      <c r="P85" s="68">
        <f t="shared" si="33"/>
        <v>0</v>
      </c>
      <c r="Q85" s="60" t="s">
        <v>344</v>
      </c>
      <c r="R85" s="60" t="s">
        <v>363</v>
      </c>
      <c r="S85" s="175" t="s">
        <v>424</v>
      </c>
      <c r="U85" s="189"/>
    </row>
    <row r="86" spans="1:21" s="69" customFormat="1" ht="15.6" hidden="1" customHeight="1">
      <c r="A86" s="193">
        <v>0</v>
      </c>
      <c r="B86" s="168" t="s">
        <v>100</v>
      </c>
      <c r="C86" s="168" t="s">
        <v>101</v>
      </c>
      <c r="D86" s="163" t="s">
        <v>339</v>
      </c>
      <c r="E86" s="169" t="s">
        <v>589</v>
      </c>
      <c r="F86" s="169" t="s">
        <v>45</v>
      </c>
      <c r="G86" s="170" t="s">
        <v>71</v>
      </c>
      <c r="H86" s="171">
        <v>3.25</v>
      </c>
      <c r="I86" s="172">
        <f t="shared" si="17"/>
        <v>269.58750000000003</v>
      </c>
      <c r="J86" s="164">
        <v>25</v>
      </c>
      <c r="K86" s="177"/>
      <c r="L86" s="165" t="s">
        <v>50</v>
      </c>
      <c r="M86" s="178" t="str">
        <f>IF(K86="","-",K86/250)</f>
        <v>-</v>
      </c>
      <c r="N86" s="179">
        <f>H86*K86</f>
        <v>0</v>
      </c>
      <c r="O86" s="179">
        <f>IF(K86&lt;50,H86*K86*0.05,0)</f>
        <v>0</v>
      </c>
      <c r="P86" s="179">
        <f>N86+O86</f>
        <v>0</v>
      </c>
      <c r="Q86" s="168" t="s">
        <v>344</v>
      </c>
      <c r="R86" s="168" t="s">
        <v>363</v>
      </c>
      <c r="S86" s="180" t="s">
        <v>424</v>
      </c>
      <c r="U86" s="189"/>
    </row>
    <row r="87" spans="1:21" s="69" customFormat="1" ht="15.6" customHeight="1">
      <c r="A87" s="195">
        <v>935</v>
      </c>
      <c r="B87" s="60" t="s">
        <v>102</v>
      </c>
      <c r="C87" s="60" t="s">
        <v>103</v>
      </c>
      <c r="D87" s="188" t="s">
        <v>339</v>
      </c>
      <c r="E87" s="182" t="s">
        <v>589</v>
      </c>
      <c r="F87" s="61" t="s">
        <v>70</v>
      </c>
      <c r="G87" s="62" t="s">
        <v>71</v>
      </c>
      <c r="H87" s="63">
        <v>3.26</v>
      </c>
      <c r="I87" s="167">
        <f t="shared" si="17"/>
        <v>270.41699999999997</v>
      </c>
      <c r="J87" s="176">
        <v>40</v>
      </c>
      <c r="K87" s="66"/>
      <c r="L87" s="136" t="s">
        <v>50</v>
      </c>
      <c r="M87" s="67" t="str">
        <f>IF(K87="","-",K87/J87)</f>
        <v>-</v>
      </c>
      <c r="N87" s="68">
        <f t="shared" ref="N87" si="41">H87*K87</f>
        <v>0</v>
      </c>
      <c r="O87" s="68">
        <v>0</v>
      </c>
      <c r="P87" s="68">
        <f t="shared" ref="P87" si="42">N87+O87</f>
        <v>0</v>
      </c>
      <c r="Q87" s="60" t="s">
        <v>344</v>
      </c>
      <c r="R87" s="60" t="s">
        <v>363</v>
      </c>
      <c r="S87" s="175" t="s">
        <v>424</v>
      </c>
      <c r="U87" s="189"/>
    </row>
    <row r="88" spans="1:21" s="69" customFormat="1" ht="15.6" hidden="1" customHeight="1">
      <c r="A88" s="193">
        <v>0</v>
      </c>
      <c r="B88" s="168" t="s">
        <v>104</v>
      </c>
      <c r="C88" s="168" t="s">
        <v>105</v>
      </c>
      <c r="D88" s="163" t="s">
        <v>339</v>
      </c>
      <c r="E88" s="169" t="s">
        <v>590</v>
      </c>
      <c r="F88" s="169" t="s">
        <v>45</v>
      </c>
      <c r="G88" s="170" t="s">
        <v>46</v>
      </c>
      <c r="H88" s="171">
        <v>2.5999999999999996</v>
      </c>
      <c r="I88" s="172">
        <f t="shared" si="17"/>
        <v>215.67</v>
      </c>
      <c r="J88" s="164">
        <v>25</v>
      </c>
      <c r="K88" s="177"/>
      <c r="L88" s="165" t="s">
        <v>50</v>
      </c>
      <c r="M88" s="178" t="str">
        <f t="shared" ref="M88:M89" si="43">IF(K88="","-",K88/250)</f>
        <v>-</v>
      </c>
      <c r="N88" s="179">
        <f t="shared" si="18"/>
        <v>0</v>
      </c>
      <c r="O88" s="179">
        <f t="shared" ref="O88:O89" si="44">IF(K88&lt;50,H88*K88*0.05,0)</f>
        <v>0</v>
      </c>
      <c r="P88" s="179">
        <f t="shared" si="33"/>
        <v>0</v>
      </c>
      <c r="Q88" s="168" t="s">
        <v>344</v>
      </c>
      <c r="R88" s="168" t="s">
        <v>364</v>
      </c>
      <c r="S88" s="180" t="s">
        <v>425</v>
      </c>
      <c r="U88" s="189"/>
    </row>
    <row r="89" spans="1:21" s="69" customFormat="1" ht="15.6" customHeight="1">
      <c r="A89" s="195">
        <v>275</v>
      </c>
      <c r="B89" s="60" t="s">
        <v>106</v>
      </c>
      <c r="C89" s="60" t="s">
        <v>107</v>
      </c>
      <c r="D89" s="188" t="s">
        <v>339</v>
      </c>
      <c r="E89" s="173" t="s">
        <v>591</v>
      </c>
      <c r="F89" s="61" t="s">
        <v>45</v>
      </c>
      <c r="G89" s="62" t="s">
        <v>46</v>
      </c>
      <c r="H89" s="63">
        <v>3.8499999999999996</v>
      </c>
      <c r="I89" s="167">
        <f t="shared" si="17"/>
        <v>319.35749999999996</v>
      </c>
      <c r="J89" s="176">
        <v>25</v>
      </c>
      <c r="K89" s="177"/>
      <c r="L89" s="136" t="s">
        <v>50</v>
      </c>
      <c r="M89" s="67" t="str">
        <f t="shared" si="43"/>
        <v>-</v>
      </c>
      <c r="N89" s="68">
        <f t="shared" si="18"/>
        <v>0</v>
      </c>
      <c r="O89" s="68">
        <f t="shared" si="44"/>
        <v>0</v>
      </c>
      <c r="P89" s="68">
        <f t="shared" si="33"/>
        <v>0</v>
      </c>
      <c r="Q89" s="60" t="s">
        <v>355</v>
      </c>
      <c r="R89" s="60" t="s">
        <v>365</v>
      </c>
      <c r="S89" s="175" t="s">
        <v>366</v>
      </c>
      <c r="U89" s="189"/>
    </row>
    <row r="90" spans="1:21" s="69" customFormat="1" ht="15.6" hidden="1" customHeight="1">
      <c r="A90" s="193">
        <v>0</v>
      </c>
      <c r="B90" s="168"/>
      <c r="C90" s="168" t="s">
        <v>522</v>
      </c>
      <c r="D90" s="163" t="s">
        <v>339</v>
      </c>
      <c r="E90" s="166" t="s">
        <v>630</v>
      </c>
      <c r="F90" s="169" t="s">
        <v>551</v>
      </c>
      <c r="G90" s="170" t="s">
        <v>46</v>
      </c>
      <c r="H90" s="171">
        <v>2.97</v>
      </c>
      <c r="I90" s="172">
        <f t="shared" si="17"/>
        <v>246.36150000000004</v>
      </c>
      <c r="J90" s="164">
        <v>40</v>
      </c>
      <c r="K90" s="177"/>
      <c r="L90" s="165" t="s">
        <v>50</v>
      </c>
      <c r="M90" s="178" t="str">
        <f t="shared" ref="M90:M91" si="45">IF(K90="","-",K90/J90)</f>
        <v>-</v>
      </c>
      <c r="N90" s="179">
        <f t="shared" si="18"/>
        <v>0</v>
      </c>
      <c r="O90" s="68">
        <v>0</v>
      </c>
      <c r="P90" s="179">
        <f t="shared" si="33"/>
        <v>0</v>
      </c>
      <c r="Q90" s="168" t="s">
        <v>353</v>
      </c>
      <c r="R90" s="168" t="s">
        <v>644</v>
      </c>
      <c r="S90" s="180"/>
      <c r="U90" s="189"/>
    </row>
    <row r="91" spans="1:21" s="69" customFormat="1" ht="15.6" hidden="1" customHeight="1">
      <c r="A91" s="193">
        <v>0</v>
      </c>
      <c r="B91" s="168"/>
      <c r="C91" s="168" t="s">
        <v>523</v>
      </c>
      <c r="D91" s="163" t="s">
        <v>339</v>
      </c>
      <c r="E91" s="169" t="s">
        <v>592</v>
      </c>
      <c r="F91" s="169" t="s">
        <v>550</v>
      </c>
      <c r="G91" s="170" t="s">
        <v>46</v>
      </c>
      <c r="H91" s="171">
        <v>3.94</v>
      </c>
      <c r="I91" s="172">
        <f t="shared" si="17"/>
        <v>326.82299999999998</v>
      </c>
      <c r="J91" s="164">
        <v>25</v>
      </c>
      <c r="K91" s="177"/>
      <c r="L91" s="165" t="s">
        <v>50</v>
      </c>
      <c r="M91" s="178" t="str">
        <f t="shared" si="45"/>
        <v>-</v>
      </c>
      <c r="N91" s="179">
        <f t="shared" si="18"/>
        <v>0</v>
      </c>
      <c r="O91" s="179">
        <v>0</v>
      </c>
      <c r="P91" s="179">
        <f t="shared" si="33"/>
        <v>0</v>
      </c>
      <c r="Q91" s="168" t="s">
        <v>367</v>
      </c>
      <c r="R91" s="168" t="s">
        <v>368</v>
      </c>
      <c r="S91" s="180" t="s">
        <v>369</v>
      </c>
      <c r="U91" s="189"/>
    </row>
    <row r="92" spans="1:21" s="69" customFormat="1" ht="15.6" hidden="1" customHeight="1">
      <c r="A92" s="193">
        <v>0</v>
      </c>
      <c r="B92" s="168" t="s">
        <v>108</v>
      </c>
      <c r="C92" s="168" t="s">
        <v>109</v>
      </c>
      <c r="D92" s="163" t="s">
        <v>339</v>
      </c>
      <c r="E92" s="169" t="s">
        <v>592</v>
      </c>
      <c r="F92" s="169" t="s">
        <v>74</v>
      </c>
      <c r="G92" s="170" t="s">
        <v>46</v>
      </c>
      <c r="H92" s="171">
        <v>4.17</v>
      </c>
      <c r="I92" s="172">
        <f t="shared" si="17"/>
        <v>345.9015</v>
      </c>
      <c r="J92" s="164">
        <v>25</v>
      </c>
      <c r="K92" s="177"/>
      <c r="L92" s="165" t="s">
        <v>474</v>
      </c>
      <c r="M92" s="178" t="str">
        <f>IF(K92="","-",K92/275)</f>
        <v>-</v>
      </c>
      <c r="N92" s="179">
        <f t="shared" si="18"/>
        <v>0</v>
      </c>
      <c r="O92" s="179">
        <f>IF(K92&lt;50,H92*K92*0.05,0)</f>
        <v>0</v>
      </c>
      <c r="P92" s="179">
        <f t="shared" si="33"/>
        <v>0</v>
      </c>
      <c r="Q92" s="168" t="s">
        <v>367</v>
      </c>
      <c r="R92" s="168" t="s">
        <v>368</v>
      </c>
      <c r="S92" s="180" t="s">
        <v>369</v>
      </c>
      <c r="U92" s="189"/>
    </row>
    <row r="93" spans="1:21" s="69" customFormat="1" ht="15.6" customHeight="1">
      <c r="A93" s="195">
        <v>3405</v>
      </c>
      <c r="B93" s="192" t="s">
        <v>110</v>
      </c>
      <c r="C93" s="192" t="s">
        <v>111</v>
      </c>
      <c r="D93" s="188" t="s">
        <v>339</v>
      </c>
      <c r="E93" s="182" t="s">
        <v>592</v>
      </c>
      <c r="F93" s="61" t="s">
        <v>70</v>
      </c>
      <c r="G93" s="62" t="s">
        <v>71</v>
      </c>
      <c r="H93" s="63">
        <v>3.1999999999999997</v>
      </c>
      <c r="I93" s="167">
        <f t="shared" ref="I93:I126" si="46">H93*$O$7</f>
        <v>265.44</v>
      </c>
      <c r="J93" s="176">
        <v>40</v>
      </c>
      <c r="K93" s="66"/>
      <c r="L93" s="136" t="s">
        <v>50</v>
      </c>
      <c r="M93" s="67" t="str">
        <f>IF(K93="","-",K93/J93)</f>
        <v>-</v>
      </c>
      <c r="N93" s="68">
        <f t="shared" si="18"/>
        <v>0</v>
      </c>
      <c r="O93" s="68">
        <v>0</v>
      </c>
      <c r="P93" s="68">
        <f t="shared" si="33"/>
        <v>0</v>
      </c>
      <c r="Q93" s="60" t="s">
        <v>367</v>
      </c>
      <c r="R93" s="60" t="s">
        <v>368</v>
      </c>
      <c r="S93" s="175" t="s">
        <v>369</v>
      </c>
      <c r="U93" s="189"/>
    </row>
    <row r="94" spans="1:21" s="69" customFormat="1" ht="15.6" customHeight="1">
      <c r="A94" s="195">
        <v>50</v>
      </c>
      <c r="B94" s="192" t="s">
        <v>112</v>
      </c>
      <c r="C94" s="192" t="s">
        <v>113</v>
      </c>
      <c r="D94" s="188" t="s">
        <v>339</v>
      </c>
      <c r="E94" s="61" t="s">
        <v>593</v>
      </c>
      <c r="F94" s="61" t="s">
        <v>74</v>
      </c>
      <c r="G94" s="62" t="s">
        <v>71</v>
      </c>
      <c r="H94" s="63">
        <v>2.3899999999999997</v>
      </c>
      <c r="I94" s="167">
        <f t="shared" si="46"/>
        <v>198.25049999999999</v>
      </c>
      <c r="J94" s="176">
        <v>25</v>
      </c>
      <c r="K94" s="66"/>
      <c r="L94" s="136" t="s">
        <v>50</v>
      </c>
      <c r="M94" s="67" t="str">
        <f>IF(K94="","-",K94/275)</f>
        <v>-</v>
      </c>
      <c r="N94" s="68">
        <f t="shared" ref="N94:N126" si="47">H94*K94</f>
        <v>0</v>
      </c>
      <c r="O94" s="68">
        <f>IF(K94&lt;50,H94*K94*0.05,0)</f>
        <v>0</v>
      </c>
      <c r="P94" s="68">
        <f t="shared" si="33"/>
        <v>0</v>
      </c>
      <c r="Q94" s="60" t="s">
        <v>370</v>
      </c>
      <c r="R94" s="60" t="s">
        <v>371</v>
      </c>
      <c r="S94" s="175" t="s">
        <v>426</v>
      </c>
      <c r="U94" s="189"/>
    </row>
    <row r="95" spans="1:21" s="69" customFormat="1" ht="15.6" customHeight="1">
      <c r="A95" s="195">
        <v>25</v>
      </c>
      <c r="B95" s="192" t="s">
        <v>114</v>
      </c>
      <c r="C95" s="192" t="s">
        <v>115</v>
      </c>
      <c r="D95" s="188" t="s">
        <v>339</v>
      </c>
      <c r="E95" s="61" t="s">
        <v>593</v>
      </c>
      <c r="F95" s="61" t="s">
        <v>45</v>
      </c>
      <c r="G95" s="62" t="s">
        <v>71</v>
      </c>
      <c r="H95" s="63">
        <v>3.26</v>
      </c>
      <c r="I95" s="167">
        <f t="shared" si="46"/>
        <v>270.41699999999997</v>
      </c>
      <c r="J95" s="176">
        <v>25</v>
      </c>
      <c r="K95" s="66"/>
      <c r="L95" s="136" t="s">
        <v>50</v>
      </c>
      <c r="M95" s="67" t="str">
        <f>IF(K95="","-",K95/250)</f>
        <v>-</v>
      </c>
      <c r="N95" s="68">
        <f>H95*K95</f>
        <v>0</v>
      </c>
      <c r="O95" s="68">
        <f>IF(K95&lt;50,H95*K95*0.05,0)</f>
        <v>0</v>
      </c>
      <c r="P95" s="68">
        <f>N95+O95</f>
        <v>0</v>
      </c>
      <c r="Q95" s="60" t="s">
        <v>370</v>
      </c>
      <c r="R95" s="60" t="s">
        <v>371</v>
      </c>
      <c r="S95" s="175" t="s">
        <v>426</v>
      </c>
      <c r="U95" s="189"/>
    </row>
    <row r="96" spans="1:21" s="69" customFormat="1" ht="15.6" customHeight="1">
      <c r="A96" s="195">
        <v>175</v>
      </c>
      <c r="B96" s="192"/>
      <c r="C96" s="192" t="s">
        <v>524</v>
      </c>
      <c r="D96" s="188" t="s">
        <v>339</v>
      </c>
      <c r="E96" s="194" t="s">
        <v>702</v>
      </c>
      <c r="F96" s="61" t="s">
        <v>550</v>
      </c>
      <c r="G96" s="62" t="s">
        <v>46</v>
      </c>
      <c r="H96" s="63">
        <v>3.69</v>
      </c>
      <c r="I96" s="167">
        <f t="shared" si="46"/>
        <v>306.08550000000002</v>
      </c>
      <c r="J96" s="176">
        <v>25</v>
      </c>
      <c r="K96" s="177"/>
      <c r="L96" s="136" t="s">
        <v>50</v>
      </c>
      <c r="M96" s="67" t="str">
        <f t="shared" ref="M96:M97" si="48">IF(K96="","-",K96/J96)</f>
        <v>-</v>
      </c>
      <c r="N96" s="68">
        <f t="shared" ref="N96:N97" si="49">H96*K96</f>
        <v>0</v>
      </c>
      <c r="O96" s="68">
        <v>0</v>
      </c>
      <c r="P96" s="68">
        <f t="shared" ref="P96:P97" si="50">N96+O96</f>
        <v>0</v>
      </c>
      <c r="Q96" s="60" t="s">
        <v>376</v>
      </c>
      <c r="R96" s="60" t="s">
        <v>645</v>
      </c>
      <c r="S96" s="175"/>
      <c r="U96" s="189"/>
    </row>
    <row r="97" spans="1:22" s="69" customFormat="1" ht="15.6" customHeight="1">
      <c r="A97" s="195">
        <v>1854</v>
      </c>
      <c r="B97" s="192"/>
      <c r="C97" s="192" t="s">
        <v>525</v>
      </c>
      <c r="D97" s="188" t="s">
        <v>339</v>
      </c>
      <c r="E97" s="194" t="s">
        <v>702</v>
      </c>
      <c r="F97" s="61" t="s">
        <v>551</v>
      </c>
      <c r="G97" s="62" t="s">
        <v>46</v>
      </c>
      <c r="H97" s="63">
        <v>2.97</v>
      </c>
      <c r="I97" s="167">
        <f t="shared" si="46"/>
        <v>246.36150000000004</v>
      </c>
      <c r="J97" s="176">
        <v>40</v>
      </c>
      <c r="K97" s="177"/>
      <c r="L97" s="136" t="s">
        <v>50</v>
      </c>
      <c r="M97" s="67" t="str">
        <f t="shared" si="48"/>
        <v>-</v>
      </c>
      <c r="N97" s="68">
        <f t="shared" si="49"/>
        <v>0</v>
      </c>
      <c r="O97" s="68">
        <v>0</v>
      </c>
      <c r="P97" s="68">
        <f t="shared" si="50"/>
        <v>0</v>
      </c>
      <c r="Q97" s="60" t="s">
        <v>376</v>
      </c>
      <c r="R97" s="60" t="s">
        <v>645</v>
      </c>
      <c r="S97" s="175"/>
      <c r="U97" s="189"/>
    </row>
    <row r="98" spans="1:22" s="69" customFormat="1" ht="15.6" customHeight="1">
      <c r="A98" s="195">
        <v>100</v>
      </c>
      <c r="B98" s="192" t="s">
        <v>116</v>
      </c>
      <c r="C98" s="192" t="s">
        <v>117</v>
      </c>
      <c r="D98" s="188" t="s">
        <v>339</v>
      </c>
      <c r="E98" s="61" t="s">
        <v>594</v>
      </c>
      <c r="F98" s="61" t="s">
        <v>74</v>
      </c>
      <c r="G98" s="62" t="s">
        <v>71</v>
      </c>
      <c r="H98" s="63">
        <v>2.1799999999999997</v>
      </c>
      <c r="I98" s="167">
        <f t="shared" si="46"/>
        <v>180.83099999999999</v>
      </c>
      <c r="J98" s="176">
        <v>25</v>
      </c>
      <c r="K98" s="66"/>
      <c r="L98" s="136" t="s">
        <v>50</v>
      </c>
      <c r="M98" s="67" t="str">
        <f>IF(K98="","-",K98/275)</f>
        <v>-</v>
      </c>
      <c r="N98" s="68">
        <f t="shared" si="47"/>
        <v>0</v>
      </c>
      <c r="O98" s="68">
        <f>IF(K98&lt;50,H98*K98*0.05,0)</f>
        <v>0</v>
      </c>
      <c r="P98" s="68">
        <f t="shared" si="33"/>
        <v>0</v>
      </c>
      <c r="Q98" s="60" t="s">
        <v>344</v>
      </c>
      <c r="R98" s="60" t="s">
        <v>341</v>
      </c>
      <c r="S98" s="175" t="s">
        <v>427</v>
      </c>
      <c r="U98" s="189"/>
    </row>
    <row r="99" spans="1:22" s="69" customFormat="1" ht="15.6" hidden="1" customHeight="1">
      <c r="A99" s="193">
        <v>0</v>
      </c>
      <c r="B99" s="168" t="s">
        <v>118</v>
      </c>
      <c r="C99" s="168" t="s">
        <v>119</v>
      </c>
      <c r="D99" s="163" t="s">
        <v>339</v>
      </c>
      <c r="E99" s="169" t="s">
        <v>594</v>
      </c>
      <c r="F99" s="169" t="s">
        <v>45</v>
      </c>
      <c r="G99" s="170" t="s">
        <v>71</v>
      </c>
      <c r="H99" s="171">
        <v>2.76</v>
      </c>
      <c r="I99" s="172">
        <f t="shared" si="46"/>
        <v>228.94199999999998</v>
      </c>
      <c r="J99" s="164">
        <v>25</v>
      </c>
      <c r="K99" s="177"/>
      <c r="L99" s="165" t="s">
        <v>474</v>
      </c>
      <c r="M99" s="178" t="str">
        <f>IF(K99="","-",K99/250)</f>
        <v>-</v>
      </c>
      <c r="N99" s="179">
        <f>H99*K99</f>
        <v>0</v>
      </c>
      <c r="O99" s="179">
        <f>IF(K99&lt;50,H99*K99*0.05,0)</f>
        <v>0</v>
      </c>
      <c r="P99" s="179">
        <f>N99+O99</f>
        <v>0</v>
      </c>
      <c r="Q99" s="168" t="s">
        <v>344</v>
      </c>
      <c r="R99" s="168" t="s">
        <v>341</v>
      </c>
      <c r="S99" s="180" t="s">
        <v>427</v>
      </c>
      <c r="U99" s="189"/>
    </row>
    <row r="100" spans="1:22" s="69" customFormat="1" ht="15.6" customHeight="1">
      <c r="A100" s="195">
        <v>360</v>
      </c>
      <c r="B100" s="60"/>
      <c r="C100" s="60" t="s">
        <v>526</v>
      </c>
      <c r="D100" s="188" t="s">
        <v>339</v>
      </c>
      <c r="E100" s="173" t="s">
        <v>594</v>
      </c>
      <c r="F100" s="61" t="s">
        <v>551</v>
      </c>
      <c r="G100" s="62" t="s">
        <v>46</v>
      </c>
      <c r="H100" s="63">
        <v>2.06</v>
      </c>
      <c r="I100" s="167">
        <f t="shared" si="46"/>
        <v>170.87700000000001</v>
      </c>
      <c r="J100" s="176">
        <v>40</v>
      </c>
      <c r="K100" s="177"/>
      <c r="L100" s="136" t="s">
        <v>50</v>
      </c>
      <c r="M100" s="67" t="str">
        <f>IF(K100="","-",K100/J100)</f>
        <v>-</v>
      </c>
      <c r="N100" s="68">
        <f>H100*K100</f>
        <v>0</v>
      </c>
      <c r="O100" s="68">
        <v>0</v>
      </c>
      <c r="P100" s="68">
        <f t="shared" ref="P100:P102" si="51">N100+O100</f>
        <v>0</v>
      </c>
      <c r="Q100" s="60" t="s">
        <v>344</v>
      </c>
      <c r="R100" s="60" t="s">
        <v>341</v>
      </c>
      <c r="S100" s="175" t="s">
        <v>427</v>
      </c>
      <c r="U100" s="189"/>
    </row>
    <row r="101" spans="1:22" s="69" customFormat="1" ht="15.6" hidden="1" customHeight="1">
      <c r="A101" s="193">
        <v>0</v>
      </c>
      <c r="B101" s="168"/>
      <c r="C101" s="168" t="s">
        <v>680</v>
      </c>
      <c r="D101" s="163" t="s">
        <v>339</v>
      </c>
      <c r="E101" s="169" t="s">
        <v>594</v>
      </c>
      <c r="F101" s="169" t="s">
        <v>687</v>
      </c>
      <c r="G101" s="170" t="s">
        <v>46</v>
      </c>
      <c r="H101" s="171">
        <v>2.57</v>
      </c>
      <c r="I101" s="172">
        <f t="shared" ref="I101" si="52">H101*$O$7</f>
        <v>213.1815</v>
      </c>
      <c r="J101" s="164">
        <v>40</v>
      </c>
      <c r="K101" s="177"/>
      <c r="L101" s="165" t="s">
        <v>50</v>
      </c>
      <c r="M101" s="178" t="str">
        <f>IF(K101="","-",K101/J101)</f>
        <v>-</v>
      </c>
      <c r="N101" s="179">
        <f>H101*K101</f>
        <v>0</v>
      </c>
      <c r="O101" s="179">
        <v>0</v>
      </c>
      <c r="P101" s="179">
        <f t="shared" ref="P101" si="53">N101+O101</f>
        <v>0</v>
      </c>
      <c r="Q101" s="168" t="s">
        <v>344</v>
      </c>
      <c r="R101" s="168" t="s">
        <v>341</v>
      </c>
      <c r="S101" s="180" t="s">
        <v>427</v>
      </c>
      <c r="U101" s="189"/>
    </row>
    <row r="102" spans="1:22" s="69" customFormat="1" ht="15.6" hidden="1" customHeight="1">
      <c r="A102" s="193">
        <v>0</v>
      </c>
      <c r="B102" s="168" t="s">
        <v>120</v>
      </c>
      <c r="C102" s="168" t="s">
        <v>121</v>
      </c>
      <c r="D102" s="163" t="s">
        <v>339</v>
      </c>
      <c r="E102" s="169" t="s">
        <v>595</v>
      </c>
      <c r="F102" s="169" t="s">
        <v>70</v>
      </c>
      <c r="G102" s="170" t="s">
        <v>71</v>
      </c>
      <c r="H102" s="171">
        <v>3.84</v>
      </c>
      <c r="I102" s="172">
        <f t="shared" si="46"/>
        <v>318.52800000000002</v>
      </c>
      <c r="J102" s="164">
        <v>40</v>
      </c>
      <c r="K102" s="177"/>
      <c r="L102" s="165" t="s">
        <v>669</v>
      </c>
      <c r="M102" s="178" t="str">
        <f>IF(K102="","-",K102/J102)</f>
        <v>-</v>
      </c>
      <c r="N102" s="179">
        <f t="shared" ref="N102" si="54">H102*K102</f>
        <v>0</v>
      </c>
      <c r="O102" s="179">
        <v>0</v>
      </c>
      <c r="P102" s="179">
        <f t="shared" si="51"/>
        <v>0</v>
      </c>
      <c r="Q102" s="168" t="s">
        <v>359</v>
      </c>
      <c r="R102" s="168" t="s">
        <v>341</v>
      </c>
      <c r="S102" s="180" t="s">
        <v>428</v>
      </c>
      <c r="U102" s="189"/>
    </row>
    <row r="103" spans="1:22" s="69" customFormat="1" ht="15.75" hidden="1" customHeight="1">
      <c r="A103" s="193">
        <v>0</v>
      </c>
      <c r="B103" s="168"/>
      <c r="C103" s="168" t="s">
        <v>527</v>
      </c>
      <c r="D103" s="163" t="s">
        <v>339</v>
      </c>
      <c r="E103" s="169" t="s">
        <v>671</v>
      </c>
      <c r="F103" s="169" t="s">
        <v>550</v>
      </c>
      <c r="G103" s="170" t="s">
        <v>46</v>
      </c>
      <c r="H103" s="171">
        <v>3.94</v>
      </c>
      <c r="I103" s="172">
        <f t="shared" si="46"/>
        <v>326.82299999999998</v>
      </c>
      <c r="J103" s="164">
        <v>25</v>
      </c>
      <c r="K103" s="177"/>
      <c r="L103" s="165" t="s">
        <v>50</v>
      </c>
      <c r="M103" s="178" t="str">
        <f t="shared" ref="M103:M104" si="55">IF(K103="","-",K103/J103)</f>
        <v>-</v>
      </c>
      <c r="N103" s="179">
        <f t="shared" si="47"/>
        <v>0</v>
      </c>
      <c r="O103" s="179">
        <v>0</v>
      </c>
      <c r="P103" s="179">
        <f t="shared" si="33"/>
        <v>0</v>
      </c>
      <c r="Q103" s="168" t="s">
        <v>376</v>
      </c>
      <c r="R103" s="168" t="s">
        <v>646</v>
      </c>
      <c r="S103" s="180"/>
      <c r="U103" s="189"/>
    </row>
    <row r="104" spans="1:22" s="69" customFormat="1" ht="15.6" customHeight="1">
      <c r="A104" s="195">
        <v>1015</v>
      </c>
      <c r="B104" s="60"/>
      <c r="C104" s="60" t="s">
        <v>528</v>
      </c>
      <c r="D104" s="188" t="s">
        <v>339</v>
      </c>
      <c r="E104" s="194" t="s">
        <v>703</v>
      </c>
      <c r="F104" s="61" t="s">
        <v>551</v>
      </c>
      <c r="G104" s="62" t="s">
        <v>46</v>
      </c>
      <c r="H104" s="63">
        <v>2.97</v>
      </c>
      <c r="I104" s="167">
        <f t="shared" si="46"/>
        <v>246.36150000000004</v>
      </c>
      <c r="J104" s="176">
        <v>40</v>
      </c>
      <c r="K104" s="177"/>
      <c r="L104" s="136" t="s">
        <v>50</v>
      </c>
      <c r="M104" s="67" t="str">
        <f t="shared" si="55"/>
        <v>-</v>
      </c>
      <c r="N104" s="68">
        <f t="shared" si="47"/>
        <v>0</v>
      </c>
      <c r="O104" s="68">
        <v>0</v>
      </c>
      <c r="P104" s="68">
        <f t="shared" si="33"/>
        <v>0</v>
      </c>
      <c r="Q104" s="60" t="s">
        <v>376</v>
      </c>
      <c r="R104" s="60" t="s">
        <v>646</v>
      </c>
      <c r="S104" s="175"/>
      <c r="U104" s="189"/>
    </row>
    <row r="105" spans="1:22" s="69" customFormat="1" ht="15.6" customHeight="1">
      <c r="A105" s="195">
        <v>725</v>
      </c>
      <c r="B105" s="60" t="s">
        <v>122</v>
      </c>
      <c r="C105" s="60" t="s">
        <v>123</v>
      </c>
      <c r="D105" s="188" t="s">
        <v>339</v>
      </c>
      <c r="E105" s="169" t="s">
        <v>716</v>
      </c>
      <c r="F105" s="61" t="s">
        <v>45</v>
      </c>
      <c r="G105" s="62" t="s">
        <v>46</v>
      </c>
      <c r="H105" s="63">
        <v>3.8899999999999997</v>
      </c>
      <c r="I105" s="167">
        <f t="shared" si="46"/>
        <v>322.6755</v>
      </c>
      <c r="J105" s="176">
        <v>25</v>
      </c>
      <c r="K105" s="177"/>
      <c r="L105" s="136" t="s">
        <v>50</v>
      </c>
      <c r="M105" s="67" t="str">
        <f>IF(K105="","-",K105/250)</f>
        <v>-</v>
      </c>
      <c r="N105" s="68">
        <f>H105*K105</f>
        <v>0</v>
      </c>
      <c r="O105" s="68">
        <f>IF(K105&lt;50,H105*K105*0.05,0)</f>
        <v>0</v>
      </c>
      <c r="P105" s="68">
        <f>N105+O105</f>
        <v>0</v>
      </c>
      <c r="Q105" s="60" t="s">
        <v>348</v>
      </c>
      <c r="R105" s="60" t="s">
        <v>372</v>
      </c>
      <c r="S105" s="175" t="s">
        <v>429</v>
      </c>
      <c r="U105" s="189"/>
    </row>
    <row r="106" spans="1:22" s="69" customFormat="1" ht="15.6" customHeight="1">
      <c r="A106" s="195">
        <v>1008</v>
      </c>
      <c r="B106" s="60" t="s">
        <v>124</v>
      </c>
      <c r="C106" s="60" t="s">
        <v>125</v>
      </c>
      <c r="D106" s="188" t="s">
        <v>339</v>
      </c>
      <c r="E106" s="169" t="s">
        <v>716</v>
      </c>
      <c r="F106" s="61" t="s">
        <v>83</v>
      </c>
      <c r="G106" s="62" t="s">
        <v>46</v>
      </c>
      <c r="H106" s="63">
        <v>1.7</v>
      </c>
      <c r="I106" s="167">
        <f t="shared" si="46"/>
        <v>141.01500000000001</v>
      </c>
      <c r="J106" s="176">
        <v>84</v>
      </c>
      <c r="K106" s="177"/>
      <c r="L106" s="136" t="s">
        <v>50</v>
      </c>
      <c r="M106" s="67" t="str">
        <f>IF(K106="","-",K106/84)</f>
        <v>-</v>
      </c>
      <c r="N106" s="68">
        <f t="shared" si="47"/>
        <v>0</v>
      </c>
      <c r="O106" s="68" t="s">
        <v>84</v>
      </c>
      <c r="P106" s="68">
        <f>N106</f>
        <v>0</v>
      </c>
      <c r="Q106" s="60" t="s">
        <v>348</v>
      </c>
      <c r="R106" s="60" t="s">
        <v>372</v>
      </c>
      <c r="S106" s="175" t="s">
        <v>429</v>
      </c>
      <c r="U106" s="189"/>
    </row>
    <row r="107" spans="1:22" s="69" customFormat="1" ht="15.6" hidden="1" customHeight="1">
      <c r="A107" s="193">
        <v>0</v>
      </c>
      <c r="B107" s="168" t="s">
        <v>126</v>
      </c>
      <c r="C107" s="168" t="s">
        <v>127</v>
      </c>
      <c r="D107" s="163" t="s">
        <v>339</v>
      </c>
      <c r="E107" s="169" t="s">
        <v>596</v>
      </c>
      <c r="F107" s="169" t="s">
        <v>74</v>
      </c>
      <c r="G107" s="170" t="s">
        <v>71</v>
      </c>
      <c r="H107" s="171">
        <v>3.07</v>
      </c>
      <c r="I107" s="172">
        <f t="shared" si="46"/>
        <v>254.65649999999999</v>
      </c>
      <c r="J107" s="164">
        <v>25</v>
      </c>
      <c r="K107" s="177"/>
      <c r="L107" s="165" t="s">
        <v>474</v>
      </c>
      <c r="M107" s="178" t="str">
        <f>IF(K107="","-",K107/275)</f>
        <v>-</v>
      </c>
      <c r="N107" s="179">
        <f t="shared" si="47"/>
        <v>0</v>
      </c>
      <c r="O107" s="179">
        <f>IF(K107&lt;50,H107*K107*0.05,0)</f>
        <v>0</v>
      </c>
      <c r="P107" s="179">
        <f t="shared" ref="P107:P117" si="56">N107+O107</f>
        <v>0</v>
      </c>
      <c r="Q107" s="168" t="s">
        <v>344</v>
      </c>
      <c r="R107" s="168" t="s">
        <v>373</v>
      </c>
      <c r="S107" s="180" t="s">
        <v>430</v>
      </c>
      <c r="U107" s="189"/>
    </row>
    <row r="108" spans="1:22" s="191" customFormat="1" ht="15.6" customHeight="1">
      <c r="A108" s="195">
        <v>250</v>
      </c>
      <c r="B108" s="60" t="s">
        <v>128</v>
      </c>
      <c r="C108" s="60" t="s">
        <v>682</v>
      </c>
      <c r="D108" s="188" t="s">
        <v>339</v>
      </c>
      <c r="E108" s="182" t="s">
        <v>596</v>
      </c>
      <c r="F108" s="61" t="s">
        <v>687</v>
      </c>
      <c r="G108" s="62" t="s">
        <v>71</v>
      </c>
      <c r="H108" s="63">
        <v>4.54</v>
      </c>
      <c r="I108" s="167">
        <f t="shared" ref="I108" si="57">H108*$O$7</f>
        <v>376.59300000000002</v>
      </c>
      <c r="J108" s="176">
        <v>25</v>
      </c>
      <c r="K108" s="190"/>
      <c r="L108" s="136" t="s">
        <v>50</v>
      </c>
      <c r="M108" s="67" t="str">
        <f>IF(K108="","-",K108/250)</f>
        <v>-</v>
      </c>
      <c r="N108" s="68">
        <f>H108*K108</f>
        <v>0</v>
      </c>
      <c r="O108" s="68">
        <f>IF(K108&lt;50,H108*K108*0.05,0)</f>
        <v>0</v>
      </c>
      <c r="P108" s="68">
        <f>N108+O108</f>
        <v>0</v>
      </c>
      <c r="Q108" s="60" t="s">
        <v>344</v>
      </c>
      <c r="R108" s="60" t="s">
        <v>373</v>
      </c>
      <c r="S108" s="175" t="s">
        <v>430</v>
      </c>
      <c r="U108" s="189"/>
      <c r="V108" s="69"/>
    </row>
    <row r="109" spans="1:22" s="191" customFormat="1" ht="15.6" customHeight="1">
      <c r="A109" s="195">
        <v>625</v>
      </c>
      <c r="B109" s="60" t="s">
        <v>128</v>
      </c>
      <c r="C109" s="60" t="s">
        <v>129</v>
      </c>
      <c r="D109" s="188" t="s">
        <v>339</v>
      </c>
      <c r="E109" s="182" t="s">
        <v>596</v>
      </c>
      <c r="F109" s="61" t="s">
        <v>45</v>
      </c>
      <c r="G109" s="62" t="s">
        <v>71</v>
      </c>
      <c r="H109" s="63">
        <v>3.6399999999999997</v>
      </c>
      <c r="I109" s="167">
        <f t="shared" si="46"/>
        <v>301.93799999999999</v>
      </c>
      <c r="J109" s="176">
        <v>25</v>
      </c>
      <c r="K109" s="190"/>
      <c r="L109" s="136" t="s">
        <v>50</v>
      </c>
      <c r="M109" s="67" t="str">
        <f>IF(K109="","-",K109/250)</f>
        <v>-</v>
      </c>
      <c r="N109" s="68">
        <f>H109*K109</f>
        <v>0</v>
      </c>
      <c r="O109" s="68">
        <f>IF(K109&lt;50,H109*K109*0.05,0)</f>
        <v>0</v>
      </c>
      <c r="P109" s="68">
        <f>N109+O109</f>
        <v>0</v>
      </c>
      <c r="Q109" s="60" t="s">
        <v>344</v>
      </c>
      <c r="R109" s="60" t="s">
        <v>373</v>
      </c>
      <c r="S109" s="175" t="s">
        <v>430</v>
      </c>
      <c r="U109" s="189"/>
      <c r="V109" s="69"/>
    </row>
    <row r="110" spans="1:22" s="69" customFormat="1" ht="15.6" customHeight="1">
      <c r="A110" s="195">
        <v>540</v>
      </c>
      <c r="B110" s="60"/>
      <c r="C110" s="60" t="s">
        <v>486</v>
      </c>
      <c r="D110" s="188" t="s">
        <v>339</v>
      </c>
      <c r="E110" s="196" t="s">
        <v>625</v>
      </c>
      <c r="F110" s="197" t="s">
        <v>631</v>
      </c>
      <c r="G110" s="62" t="s">
        <v>46</v>
      </c>
      <c r="H110" s="63">
        <v>10.01</v>
      </c>
      <c r="I110" s="167">
        <f t="shared" si="46"/>
        <v>830.32950000000005</v>
      </c>
      <c r="J110" s="176">
        <v>10</v>
      </c>
      <c r="K110" s="177"/>
      <c r="L110" s="136" t="s">
        <v>50</v>
      </c>
      <c r="M110" s="67" t="str">
        <f>IF(K110="","-",K110/150)</f>
        <v>-</v>
      </c>
      <c r="N110" s="68">
        <f t="shared" ref="N110:N112" si="58">H110*K110</f>
        <v>0</v>
      </c>
      <c r="O110" s="68">
        <v>0</v>
      </c>
      <c r="P110" s="68">
        <f t="shared" ref="P110:P112" si="59">N110+O110</f>
        <v>0</v>
      </c>
      <c r="Q110" s="60" t="s">
        <v>348</v>
      </c>
      <c r="R110" s="60" t="s">
        <v>494</v>
      </c>
      <c r="S110" s="175"/>
      <c r="U110" s="189"/>
    </row>
    <row r="111" spans="1:22" s="69" customFormat="1" ht="15.6" customHeight="1">
      <c r="A111" s="195">
        <v>75</v>
      </c>
      <c r="B111" s="60"/>
      <c r="C111" s="60" t="s">
        <v>529</v>
      </c>
      <c r="D111" s="188" t="s">
        <v>339</v>
      </c>
      <c r="E111" s="173" t="s">
        <v>625</v>
      </c>
      <c r="F111" s="61" t="s">
        <v>550</v>
      </c>
      <c r="G111" s="62" t="s">
        <v>46</v>
      </c>
      <c r="H111" s="63">
        <v>3.69</v>
      </c>
      <c r="I111" s="167">
        <f t="shared" si="46"/>
        <v>306.08550000000002</v>
      </c>
      <c r="J111" s="176">
        <v>25</v>
      </c>
      <c r="K111" s="177"/>
      <c r="L111" s="136" t="s">
        <v>50</v>
      </c>
      <c r="M111" s="67" t="str">
        <f t="shared" ref="M111:M112" si="60">IF(K111="","-",K111/J111)</f>
        <v>-</v>
      </c>
      <c r="N111" s="68">
        <f t="shared" si="58"/>
        <v>0</v>
      </c>
      <c r="O111" s="68">
        <v>0</v>
      </c>
      <c r="P111" s="68">
        <f t="shared" si="59"/>
        <v>0</v>
      </c>
      <c r="Q111" s="60" t="s">
        <v>348</v>
      </c>
      <c r="R111" s="60" t="s">
        <v>374</v>
      </c>
      <c r="S111" s="175" t="s">
        <v>431</v>
      </c>
      <c r="U111" s="189"/>
    </row>
    <row r="112" spans="1:22" s="69" customFormat="1" ht="15.6" customHeight="1">
      <c r="A112" s="195">
        <v>320</v>
      </c>
      <c r="B112" s="60"/>
      <c r="C112" s="60" t="s">
        <v>530</v>
      </c>
      <c r="D112" s="188" t="s">
        <v>339</v>
      </c>
      <c r="E112" s="173" t="s">
        <v>625</v>
      </c>
      <c r="F112" s="61" t="s">
        <v>551</v>
      </c>
      <c r="G112" s="62" t="s">
        <v>46</v>
      </c>
      <c r="H112" s="63">
        <v>2.97</v>
      </c>
      <c r="I112" s="167">
        <f t="shared" si="46"/>
        <v>246.36150000000004</v>
      </c>
      <c r="J112" s="176">
        <v>40</v>
      </c>
      <c r="K112" s="177"/>
      <c r="L112" s="136" t="s">
        <v>50</v>
      </c>
      <c r="M112" s="67" t="str">
        <f t="shared" si="60"/>
        <v>-</v>
      </c>
      <c r="N112" s="68">
        <f t="shared" si="58"/>
        <v>0</v>
      </c>
      <c r="O112" s="68">
        <v>0</v>
      </c>
      <c r="P112" s="68">
        <f t="shared" si="59"/>
        <v>0</v>
      </c>
      <c r="Q112" s="60" t="s">
        <v>348</v>
      </c>
      <c r="R112" s="60" t="s">
        <v>374</v>
      </c>
      <c r="S112" s="175" t="s">
        <v>431</v>
      </c>
      <c r="U112" s="189"/>
    </row>
    <row r="113" spans="1:22" s="69" customFormat="1" ht="15.6" hidden="1" customHeight="1">
      <c r="A113" s="193">
        <v>0</v>
      </c>
      <c r="B113" s="168" t="s">
        <v>130</v>
      </c>
      <c r="C113" s="168" t="s">
        <v>131</v>
      </c>
      <c r="D113" s="163" t="s">
        <v>339</v>
      </c>
      <c r="E113" s="169" t="s">
        <v>672</v>
      </c>
      <c r="F113" s="169" t="s">
        <v>74</v>
      </c>
      <c r="G113" s="170" t="s">
        <v>46</v>
      </c>
      <c r="H113" s="171">
        <v>3.35</v>
      </c>
      <c r="I113" s="172">
        <f t="shared" si="46"/>
        <v>277.88249999999999</v>
      </c>
      <c r="J113" s="164">
        <v>25</v>
      </c>
      <c r="K113" s="177"/>
      <c r="L113" s="165" t="s">
        <v>474</v>
      </c>
      <c r="M113" s="178" t="str">
        <f>IF(K113="","-",K113/275)</f>
        <v>-</v>
      </c>
      <c r="N113" s="179">
        <f t="shared" si="47"/>
        <v>0</v>
      </c>
      <c r="O113" s="179">
        <f>IF(K113&lt;50,H113*K113*0.05,0)</f>
        <v>0</v>
      </c>
      <c r="P113" s="179">
        <f t="shared" si="56"/>
        <v>0</v>
      </c>
      <c r="Q113" s="168" t="s">
        <v>348</v>
      </c>
      <c r="R113" s="168" t="s">
        <v>374</v>
      </c>
      <c r="S113" s="180" t="s">
        <v>431</v>
      </c>
      <c r="U113" s="189"/>
    </row>
    <row r="114" spans="1:22" s="69" customFormat="1" ht="15.6" hidden="1" customHeight="1">
      <c r="A114" s="193">
        <v>0</v>
      </c>
      <c r="B114" s="168" t="s">
        <v>132</v>
      </c>
      <c r="C114" s="168" t="s">
        <v>133</v>
      </c>
      <c r="D114" s="163" t="s">
        <v>339</v>
      </c>
      <c r="E114" s="169" t="s">
        <v>672</v>
      </c>
      <c r="F114" s="169" t="s">
        <v>45</v>
      </c>
      <c r="G114" s="170" t="s">
        <v>46</v>
      </c>
      <c r="H114" s="171">
        <v>3.8499999999999996</v>
      </c>
      <c r="I114" s="172">
        <f t="shared" si="46"/>
        <v>319.35749999999996</v>
      </c>
      <c r="J114" s="164">
        <v>25</v>
      </c>
      <c r="K114" s="177"/>
      <c r="L114" s="165" t="s">
        <v>474</v>
      </c>
      <c r="M114" s="178" t="str">
        <f t="shared" ref="M114:M116" si="61">IF(K114="","-",K114/250)</f>
        <v>-</v>
      </c>
      <c r="N114" s="179">
        <f t="shared" si="47"/>
        <v>0</v>
      </c>
      <c r="O114" s="179">
        <f t="shared" ref="O114:O116" si="62">IF(K114&lt;50,H114*K114*0.05,0)</f>
        <v>0</v>
      </c>
      <c r="P114" s="179">
        <f t="shared" si="56"/>
        <v>0</v>
      </c>
      <c r="Q114" s="168" t="s">
        <v>348</v>
      </c>
      <c r="R114" s="168" t="s">
        <v>374</v>
      </c>
      <c r="S114" s="180" t="s">
        <v>431</v>
      </c>
      <c r="U114" s="189"/>
    </row>
    <row r="115" spans="1:22" s="69" customFormat="1" ht="15.6" customHeight="1">
      <c r="A115" s="195">
        <v>1375</v>
      </c>
      <c r="B115" s="60" t="s">
        <v>132</v>
      </c>
      <c r="C115" s="60" t="s">
        <v>134</v>
      </c>
      <c r="D115" s="188" t="s">
        <v>339</v>
      </c>
      <c r="E115" s="61" t="s">
        <v>708</v>
      </c>
      <c r="F115" s="61" t="s">
        <v>45</v>
      </c>
      <c r="G115" s="62" t="s">
        <v>46</v>
      </c>
      <c r="H115" s="63">
        <v>3.8499999999999996</v>
      </c>
      <c r="I115" s="167">
        <f t="shared" si="46"/>
        <v>319.35749999999996</v>
      </c>
      <c r="J115" s="176">
        <v>25</v>
      </c>
      <c r="K115" s="177"/>
      <c r="L115" s="136" t="s">
        <v>50</v>
      </c>
      <c r="M115" s="67" t="str">
        <f t="shared" si="61"/>
        <v>-</v>
      </c>
      <c r="N115" s="68">
        <f t="shared" si="47"/>
        <v>0</v>
      </c>
      <c r="O115" s="68">
        <f t="shared" si="62"/>
        <v>0</v>
      </c>
      <c r="P115" s="68">
        <f t="shared" si="56"/>
        <v>0</v>
      </c>
      <c r="Q115" s="60" t="s">
        <v>348</v>
      </c>
      <c r="R115" s="60" t="s">
        <v>374</v>
      </c>
      <c r="S115" s="175" t="s">
        <v>431</v>
      </c>
      <c r="U115" s="189"/>
    </row>
    <row r="116" spans="1:22" s="69" customFormat="1" ht="15.6" customHeight="1">
      <c r="A116" s="195">
        <v>100</v>
      </c>
      <c r="B116" s="60" t="s">
        <v>132</v>
      </c>
      <c r="C116" s="60" t="s">
        <v>135</v>
      </c>
      <c r="D116" s="188" t="s">
        <v>339</v>
      </c>
      <c r="E116" s="61" t="s">
        <v>708</v>
      </c>
      <c r="F116" s="61" t="s">
        <v>45</v>
      </c>
      <c r="G116" s="62" t="s">
        <v>71</v>
      </c>
      <c r="H116" s="63">
        <v>3.8499999999999996</v>
      </c>
      <c r="I116" s="167">
        <f t="shared" si="46"/>
        <v>319.35749999999996</v>
      </c>
      <c r="J116" s="176">
        <v>25</v>
      </c>
      <c r="K116" s="66"/>
      <c r="L116" s="136" t="s">
        <v>50</v>
      </c>
      <c r="M116" s="67" t="str">
        <f t="shared" si="61"/>
        <v>-</v>
      </c>
      <c r="N116" s="68">
        <f t="shared" si="47"/>
        <v>0</v>
      </c>
      <c r="O116" s="68">
        <f t="shared" si="62"/>
        <v>0</v>
      </c>
      <c r="P116" s="68">
        <f t="shared" si="56"/>
        <v>0</v>
      </c>
      <c r="Q116" s="60" t="s">
        <v>348</v>
      </c>
      <c r="R116" s="60" t="s">
        <v>374</v>
      </c>
      <c r="S116" s="175" t="s">
        <v>431</v>
      </c>
      <c r="U116" s="189"/>
    </row>
    <row r="117" spans="1:22" s="69" customFormat="1" ht="15.6" hidden="1" customHeight="1">
      <c r="A117" s="193">
        <v>0</v>
      </c>
      <c r="B117" s="168" t="s">
        <v>136</v>
      </c>
      <c r="C117" s="168" t="s">
        <v>137</v>
      </c>
      <c r="D117" s="163" t="s">
        <v>339</v>
      </c>
      <c r="E117" s="169" t="s">
        <v>697</v>
      </c>
      <c r="F117" s="169" t="s">
        <v>70</v>
      </c>
      <c r="G117" s="170" t="s">
        <v>71</v>
      </c>
      <c r="H117" s="171">
        <v>3.21</v>
      </c>
      <c r="I117" s="172">
        <f t="shared" si="46"/>
        <v>266.26949999999999</v>
      </c>
      <c r="J117" s="164">
        <v>40</v>
      </c>
      <c r="K117" s="177"/>
      <c r="L117" s="165" t="s">
        <v>50</v>
      </c>
      <c r="M117" s="178" t="str">
        <f>IF(K117="","-",K117/J117)</f>
        <v>-</v>
      </c>
      <c r="N117" s="179">
        <f t="shared" si="47"/>
        <v>0</v>
      </c>
      <c r="O117" s="179">
        <v>0</v>
      </c>
      <c r="P117" s="179">
        <f t="shared" si="56"/>
        <v>0</v>
      </c>
      <c r="Q117" s="168" t="s">
        <v>348</v>
      </c>
      <c r="R117" s="168" t="s">
        <v>374</v>
      </c>
      <c r="S117" s="180" t="s">
        <v>431</v>
      </c>
      <c r="U117" s="189"/>
    </row>
    <row r="118" spans="1:22" s="69" customFormat="1" ht="15.6" hidden="1" customHeight="1">
      <c r="A118" s="193">
        <v>0</v>
      </c>
      <c r="B118" s="168" t="s">
        <v>138</v>
      </c>
      <c r="C118" s="168" t="s">
        <v>139</v>
      </c>
      <c r="D118" s="163" t="s">
        <v>339</v>
      </c>
      <c r="E118" s="169" t="s">
        <v>673</v>
      </c>
      <c r="F118" s="169" t="s">
        <v>45</v>
      </c>
      <c r="G118" s="170" t="s">
        <v>46</v>
      </c>
      <c r="H118" s="171">
        <v>3.95</v>
      </c>
      <c r="I118" s="172">
        <f t="shared" si="46"/>
        <v>327.65250000000003</v>
      </c>
      <c r="J118" s="164">
        <v>25</v>
      </c>
      <c r="K118" s="177"/>
      <c r="L118" s="165" t="s">
        <v>50</v>
      </c>
      <c r="M118" s="178" t="str">
        <f>IF(K118="","-",K118/250)</f>
        <v>-</v>
      </c>
      <c r="N118" s="179">
        <f>H118*K118</f>
        <v>0</v>
      </c>
      <c r="O118" s="179">
        <f>IF(K118&lt;50,H118*K118*0.05,0)</f>
        <v>0</v>
      </c>
      <c r="P118" s="179">
        <f>N118+O118</f>
        <v>0</v>
      </c>
      <c r="Q118" s="168" t="s">
        <v>353</v>
      </c>
      <c r="R118" s="168" t="s">
        <v>375</v>
      </c>
      <c r="S118" s="180" t="s">
        <v>432</v>
      </c>
      <c r="U118" s="189"/>
    </row>
    <row r="119" spans="1:22" s="69" customFormat="1" ht="15.6" hidden="1" customHeight="1">
      <c r="A119" s="193">
        <v>0</v>
      </c>
      <c r="B119" s="168" t="s">
        <v>140</v>
      </c>
      <c r="C119" s="168" t="s">
        <v>141</v>
      </c>
      <c r="D119" s="163" t="s">
        <v>339</v>
      </c>
      <c r="E119" s="169" t="s">
        <v>713</v>
      </c>
      <c r="F119" s="169" t="s">
        <v>83</v>
      </c>
      <c r="G119" s="170" t="s">
        <v>46</v>
      </c>
      <c r="H119" s="171">
        <v>1.7</v>
      </c>
      <c r="I119" s="172">
        <f t="shared" si="46"/>
        <v>141.01500000000001</v>
      </c>
      <c r="J119" s="164">
        <v>84</v>
      </c>
      <c r="K119" s="177"/>
      <c r="L119" s="165" t="s">
        <v>50</v>
      </c>
      <c r="M119" s="178" t="str">
        <f>IF(K119="","-",K119/84)</f>
        <v>-</v>
      </c>
      <c r="N119" s="179">
        <f t="shared" si="47"/>
        <v>0</v>
      </c>
      <c r="O119" s="179" t="s">
        <v>84</v>
      </c>
      <c r="P119" s="179">
        <f>N119</f>
        <v>0</v>
      </c>
      <c r="Q119" s="168" t="s">
        <v>353</v>
      </c>
      <c r="R119" s="168" t="s">
        <v>375</v>
      </c>
      <c r="S119" s="175" t="s">
        <v>432</v>
      </c>
      <c r="U119" s="189"/>
    </row>
    <row r="120" spans="1:22" s="69" customFormat="1" ht="15.6" hidden="1" customHeight="1">
      <c r="A120" s="193">
        <v>0</v>
      </c>
      <c r="B120" s="168" t="s">
        <v>142</v>
      </c>
      <c r="C120" s="168" t="s">
        <v>143</v>
      </c>
      <c r="D120" s="163" t="s">
        <v>339</v>
      </c>
      <c r="E120" s="166" t="s">
        <v>674</v>
      </c>
      <c r="F120" s="169" t="s">
        <v>74</v>
      </c>
      <c r="G120" s="170" t="s">
        <v>46</v>
      </c>
      <c r="H120" s="171">
        <v>4.59</v>
      </c>
      <c r="I120" s="172">
        <f t="shared" si="46"/>
        <v>380.7405</v>
      </c>
      <c r="J120" s="164">
        <v>25</v>
      </c>
      <c r="K120" s="177"/>
      <c r="L120" s="165" t="s">
        <v>474</v>
      </c>
      <c r="M120" s="178" t="str">
        <f>IF(K120="","-",K120/275)</f>
        <v>-</v>
      </c>
      <c r="N120" s="179">
        <f t="shared" si="47"/>
        <v>0</v>
      </c>
      <c r="O120" s="179">
        <f>IF(K120&lt;50,H120*K120*0.05,0)</f>
        <v>0</v>
      </c>
      <c r="P120" s="179">
        <f>N120+O120</f>
        <v>0</v>
      </c>
      <c r="Q120" s="168" t="s">
        <v>376</v>
      </c>
      <c r="R120" s="168" t="s">
        <v>377</v>
      </c>
      <c r="S120" s="180" t="s">
        <v>433</v>
      </c>
      <c r="U120" s="189"/>
    </row>
    <row r="121" spans="1:22" s="69" customFormat="1" ht="15.6" customHeight="1">
      <c r="A121" s="195">
        <v>2135</v>
      </c>
      <c r="B121" s="60"/>
      <c r="C121" s="60" t="s">
        <v>531</v>
      </c>
      <c r="D121" s="188" t="s">
        <v>339</v>
      </c>
      <c r="E121" s="173" t="s">
        <v>704</v>
      </c>
      <c r="F121" s="61" t="s">
        <v>551</v>
      </c>
      <c r="G121" s="62" t="s">
        <v>46</v>
      </c>
      <c r="H121" s="63">
        <v>3.54</v>
      </c>
      <c r="I121" s="167">
        <f t="shared" si="46"/>
        <v>293.64300000000003</v>
      </c>
      <c r="J121" s="176">
        <v>40</v>
      </c>
      <c r="K121" s="177"/>
      <c r="L121" s="136" t="s">
        <v>50</v>
      </c>
      <c r="M121" s="67" t="str">
        <f>IF(K121="","-",K121/J121)</f>
        <v>-</v>
      </c>
      <c r="N121" s="68">
        <f>H121*K121</f>
        <v>0</v>
      </c>
      <c r="O121" s="68">
        <v>0</v>
      </c>
      <c r="P121" s="68">
        <f t="shared" ref="P121" si="63">N121+O121</f>
        <v>0</v>
      </c>
      <c r="Q121" s="60" t="s">
        <v>376</v>
      </c>
      <c r="R121" s="60" t="s">
        <v>377</v>
      </c>
      <c r="S121" s="175" t="s">
        <v>433</v>
      </c>
      <c r="U121" s="189"/>
    </row>
    <row r="122" spans="1:22" s="69" customFormat="1" ht="15.6" hidden="1" customHeight="1">
      <c r="A122" s="193">
        <v>0</v>
      </c>
      <c r="B122" s="168" t="s">
        <v>144</v>
      </c>
      <c r="C122" s="168" t="s">
        <v>145</v>
      </c>
      <c r="D122" s="163" t="s">
        <v>339</v>
      </c>
      <c r="E122" s="169" t="s">
        <v>675</v>
      </c>
      <c r="F122" s="169" t="s">
        <v>83</v>
      </c>
      <c r="G122" s="170" t="s">
        <v>46</v>
      </c>
      <c r="H122" s="171">
        <v>1.7</v>
      </c>
      <c r="I122" s="172">
        <f t="shared" si="46"/>
        <v>141.01500000000001</v>
      </c>
      <c r="J122" s="164">
        <v>84</v>
      </c>
      <c r="K122" s="177"/>
      <c r="L122" s="165" t="s">
        <v>50</v>
      </c>
      <c r="M122" s="178" t="str">
        <f>IF(K122="","-",K122/84)</f>
        <v>-</v>
      </c>
      <c r="N122" s="179">
        <f t="shared" si="47"/>
        <v>0</v>
      </c>
      <c r="O122" s="179" t="s">
        <v>84</v>
      </c>
      <c r="P122" s="179">
        <f>N122</f>
        <v>0</v>
      </c>
      <c r="Q122" s="168" t="s">
        <v>353</v>
      </c>
      <c r="R122" s="168" t="s">
        <v>378</v>
      </c>
      <c r="S122" s="180" t="s">
        <v>434</v>
      </c>
      <c r="U122" s="189"/>
    </row>
    <row r="123" spans="1:22" s="69" customFormat="1" ht="15.6" hidden="1" customHeight="1">
      <c r="A123" s="193">
        <v>0</v>
      </c>
      <c r="B123" s="168" t="s">
        <v>146</v>
      </c>
      <c r="C123" s="168" t="s">
        <v>147</v>
      </c>
      <c r="D123" s="163" t="s">
        <v>339</v>
      </c>
      <c r="E123" s="169" t="s">
        <v>597</v>
      </c>
      <c r="F123" s="169" t="s">
        <v>45</v>
      </c>
      <c r="G123" s="170" t="s">
        <v>46</v>
      </c>
      <c r="H123" s="171">
        <v>4.46</v>
      </c>
      <c r="I123" s="172">
        <f t="shared" si="46"/>
        <v>369.95699999999999</v>
      </c>
      <c r="J123" s="164">
        <v>25</v>
      </c>
      <c r="K123" s="177"/>
      <c r="L123" s="165" t="s">
        <v>474</v>
      </c>
      <c r="M123" s="178" t="str">
        <f t="shared" ref="M123:M126" si="64">IF(K123="","-",K123/250)</f>
        <v>-</v>
      </c>
      <c r="N123" s="179">
        <f t="shared" si="47"/>
        <v>0</v>
      </c>
      <c r="O123" s="179">
        <f t="shared" ref="O123:O126" si="65">IF(K123&lt;50,H123*K123*0.05,0)</f>
        <v>0</v>
      </c>
      <c r="P123" s="179">
        <f t="shared" ref="P123:P126" si="66">N123+O123</f>
        <v>0</v>
      </c>
      <c r="Q123" s="168" t="s">
        <v>376</v>
      </c>
      <c r="R123" s="168" t="s">
        <v>379</v>
      </c>
      <c r="S123" s="180" t="s">
        <v>435</v>
      </c>
      <c r="U123" s="189"/>
    </row>
    <row r="124" spans="1:22" s="69" customFormat="1" ht="15.6" hidden="1" customHeight="1">
      <c r="A124" s="193">
        <v>0</v>
      </c>
      <c r="B124" s="168" t="s">
        <v>148</v>
      </c>
      <c r="C124" s="168" t="s">
        <v>149</v>
      </c>
      <c r="D124" s="163" t="s">
        <v>339</v>
      </c>
      <c r="E124" s="169" t="s">
        <v>598</v>
      </c>
      <c r="F124" s="169" t="s">
        <v>45</v>
      </c>
      <c r="G124" s="170" t="s">
        <v>46</v>
      </c>
      <c r="H124" s="171">
        <v>3.57</v>
      </c>
      <c r="I124" s="172">
        <f t="shared" si="46"/>
        <v>296.13150000000002</v>
      </c>
      <c r="J124" s="164">
        <v>25</v>
      </c>
      <c r="K124" s="177"/>
      <c r="L124" s="165" t="s">
        <v>474</v>
      </c>
      <c r="M124" s="178" t="str">
        <f t="shared" si="64"/>
        <v>-</v>
      </c>
      <c r="N124" s="179">
        <f t="shared" si="47"/>
        <v>0</v>
      </c>
      <c r="O124" s="179">
        <f t="shared" si="65"/>
        <v>0</v>
      </c>
      <c r="P124" s="179">
        <f t="shared" si="66"/>
        <v>0</v>
      </c>
      <c r="Q124" s="168" t="s">
        <v>344</v>
      </c>
      <c r="R124" s="168" t="s">
        <v>380</v>
      </c>
      <c r="S124" s="180" t="s">
        <v>436</v>
      </c>
      <c r="U124" s="189"/>
    </row>
    <row r="125" spans="1:22" s="69" customFormat="1" ht="15.6" customHeight="1">
      <c r="A125" s="195">
        <v>400</v>
      </c>
      <c r="B125" s="60" t="s">
        <v>150</v>
      </c>
      <c r="C125" s="60" t="s">
        <v>151</v>
      </c>
      <c r="D125" s="188" t="s">
        <v>339</v>
      </c>
      <c r="E125" s="173" t="s">
        <v>599</v>
      </c>
      <c r="F125" s="61" t="s">
        <v>45</v>
      </c>
      <c r="G125" s="62" t="s">
        <v>46</v>
      </c>
      <c r="H125" s="63">
        <v>3.57</v>
      </c>
      <c r="I125" s="167">
        <f t="shared" si="46"/>
        <v>296.13150000000002</v>
      </c>
      <c r="J125" s="176">
        <v>25</v>
      </c>
      <c r="K125" s="177"/>
      <c r="L125" s="136" t="s">
        <v>50</v>
      </c>
      <c r="M125" s="67" t="str">
        <f t="shared" si="64"/>
        <v>-</v>
      </c>
      <c r="N125" s="68">
        <f t="shared" si="47"/>
        <v>0</v>
      </c>
      <c r="O125" s="68">
        <f t="shared" si="65"/>
        <v>0</v>
      </c>
      <c r="P125" s="68">
        <f t="shared" si="66"/>
        <v>0</v>
      </c>
      <c r="Q125" s="60" t="s">
        <v>381</v>
      </c>
      <c r="R125" s="60" t="s">
        <v>364</v>
      </c>
      <c r="S125" s="175" t="s">
        <v>437</v>
      </c>
      <c r="U125" s="189"/>
    </row>
    <row r="126" spans="1:22" s="69" customFormat="1" ht="15.6" customHeight="1">
      <c r="A126" s="195">
        <v>25</v>
      </c>
      <c r="B126" s="60" t="s">
        <v>150</v>
      </c>
      <c r="C126" s="60" t="s">
        <v>152</v>
      </c>
      <c r="D126" s="188" t="s">
        <v>339</v>
      </c>
      <c r="E126" s="173" t="s">
        <v>599</v>
      </c>
      <c r="F126" s="61" t="s">
        <v>45</v>
      </c>
      <c r="G126" s="62" t="s">
        <v>46</v>
      </c>
      <c r="H126" s="63">
        <v>3.57</v>
      </c>
      <c r="I126" s="167">
        <f t="shared" si="46"/>
        <v>296.13150000000002</v>
      </c>
      <c r="J126" s="176">
        <v>25</v>
      </c>
      <c r="K126" s="177"/>
      <c r="L126" s="136" t="s">
        <v>50</v>
      </c>
      <c r="M126" s="67" t="str">
        <f t="shared" si="64"/>
        <v>-</v>
      </c>
      <c r="N126" s="68">
        <f t="shared" si="47"/>
        <v>0</v>
      </c>
      <c r="O126" s="68">
        <f t="shared" si="65"/>
        <v>0</v>
      </c>
      <c r="P126" s="68">
        <f t="shared" si="66"/>
        <v>0</v>
      </c>
      <c r="Q126" s="60" t="s">
        <v>381</v>
      </c>
      <c r="R126" s="60" t="s">
        <v>364</v>
      </c>
      <c r="S126" s="175" t="s">
        <v>437</v>
      </c>
      <c r="U126" s="189"/>
    </row>
    <row r="127" spans="1:22" s="141" customFormat="1" ht="15.6" hidden="1" customHeight="1">
      <c r="A127" s="193">
        <v>0</v>
      </c>
      <c r="B127" s="168" t="s">
        <v>153</v>
      </c>
      <c r="C127" s="168" t="s">
        <v>154</v>
      </c>
      <c r="D127" s="163" t="s">
        <v>339</v>
      </c>
      <c r="E127" s="169" t="s">
        <v>600</v>
      </c>
      <c r="F127" s="169" t="s">
        <v>74</v>
      </c>
      <c r="G127" s="170" t="s">
        <v>71</v>
      </c>
      <c r="H127" s="171">
        <v>2.8499999999999996</v>
      </c>
      <c r="I127" s="172">
        <f t="shared" ref="I127:I163" si="67">H127*$O$7</f>
        <v>236.40749999999997</v>
      </c>
      <c r="J127" s="164">
        <v>25</v>
      </c>
      <c r="K127" s="177"/>
      <c r="L127" s="165" t="s">
        <v>474</v>
      </c>
      <c r="M127" s="178" t="str">
        <f>IF(K127="","-",K127/275)</f>
        <v>-</v>
      </c>
      <c r="N127" s="179">
        <f t="shared" ref="N127:N144" si="68">H127*K127</f>
        <v>0</v>
      </c>
      <c r="O127" s="179">
        <f t="shared" ref="O127:O134" si="69">IF(K127&lt;50,H127*K127*0.05,0)</f>
        <v>0</v>
      </c>
      <c r="P127" s="179">
        <f t="shared" ref="P127:P144" si="70">N127+O127</f>
        <v>0</v>
      </c>
      <c r="Q127" s="168" t="s">
        <v>348</v>
      </c>
      <c r="R127" s="168" t="s">
        <v>382</v>
      </c>
      <c r="S127" s="180" t="s">
        <v>438</v>
      </c>
      <c r="T127" s="69"/>
      <c r="U127" s="189"/>
      <c r="V127" s="69"/>
    </row>
    <row r="128" spans="1:22" s="69" customFormat="1" ht="15.6" customHeight="1">
      <c r="A128" s="195">
        <v>100</v>
      </c>
      <c r="B128" s="60" t="s">
        <v>155</v>
      </c>
      <c r="C128" s="60" t="s">
        <v>156</v>
      </c>
      <c r="D128" s="188" t="s">
        <v>339</v>
      </c>
      <c r="E128" s="173" t="s">
        <v>600</v>
      </c>
      <c r="F128" s="61" t="s">
        <v>45</v>
      </c>
      <c r="G128" s="62" t="s">
        <v>46</v>
      </c>
      <c r="H128" s="63">
        <v>3.57</v>
      </c>
      <c r="I128" s="167">
        <f t="shared" si="67"/>
        <v>296.13150000000002</v>
      </c>
      <c r="J128" s="176">
        <v>25</v>
      </c>
      <c r="K128" s="177"/>
      <c r="L128" s="136" t="s">
        <v>50</v>
      </c>
      <c r="M128" s="67" t="str">
        <f t="shared" ref="M128:M134" si="71">IF(K128="","-",K128/250)</f>
        <v>-</v>
      </c>
      <c r="N128" s="68">
        <f t="shared" si="68"/>
        <v>0</v>
      </c>
      <c r="O128" s="68">
        <f t="shared" si="69"/>
        <v>0</v>
      </c>
      <c r="P128" s="68">
        <f t="shared" si="70"/>
        <v>0</v>
      </c>
      <c r="Q128" s="60" t="s">
        <v>348</v>
      </c>
      <c r="R128" s="60" t="s">
        <v>382</v>
      </c>
      <c r="S128" s="175" t="s">
        <v>438</v>
      </c>
      <c r="U128" s="189"/>
    </row>
    <row r="129" spans="1:22" s="69" customFormat="1" ht="15.6" hidden="1" customHeight="1">
      <c r="A129" s="193">
        <v>0</v>
      </c>
      <c r="B129" s="168" t="s">
        <v>155</v>
      </c>
      <c r="C129" s="168" t="s">
        <v>157</v>
      </c>
      <c r="D129" s="163" t="s">
        <v>339</v>
      </c>
      <c r="E129" s="169" t="s">
        <v>600</v>
      </c>
      <c r="F129" s="169" t="s">
        <v>45</v>
      </c>
      <c r="G129" s="170" t="s">
        <v>46</v>
      </c>
      <c r="H129" s="171">
        <v>3.57</v>
      </c>
      <c r="I129" s="172">
        <f t="shared" si="67"/>
        <v>296.13150000000002</v>
      </c>
      <c r="J129" s="164">
        <v>25</v>
      </c>
      <c r="K129" s="177"/>
      <c r="L129" s="165" t="s">
        <v>50</v>
      </c>
      <c r="M129" s="178" t="str">
        <f t="shared" si="71"/>
        <v>-</v>
      </c>
      <c r="N129" s="179">
        <f t="shared" si="68"/>
        <v>0</v>
      </c>
      <c r="O129" s="179">
        <f t="shared" si="69"/>
        <v>0</v>
      </c>
      <c r="P129" s="179">
        <f t="shared" si="70"/>
        <v>0</v>
      </c>
      <c r="Q129" s="168" t="s">
        <v>348</v>
      </c>
      <c r="R129" s="168" t="s">
        <v>382</v>
      </c>
      <c r="S129" s="180" t="s">
        <v>438</v>
      </c>
      <c r="U129" s="189"/>
    </row>
    <row r="130" spans="1:22" s="69" customFormat="1" ht="15.6" customHeight="1">
      <c r="A130" s="195">
        <v>400</v>
      </c>
      <c r="B130" s="60" t="s">
        <v>155</v>
      </c>
      <c r="C130" s="60" t="s">
        <v>681</v>
      </c>
      <c r="D130" s="188" t="s">
        <v>339</v>
      </c>
      <c r="E130" s="173" t="s">
        <v>600</v>
      </c>
      <c r="F130" s="61" t="s">
        <v>687</v>
      </c>
      <c r="G130" s="62" t="s">
        <v>46</v>
      </c>
      <c r="H130" s="63">
        <v>3.41</v>
      </c>
      <c r="I130" s="167">
        <f t="shared" ref="I130" si="72">H130*$O$7</f>
        <v>282.85950000000003</v>
      </c>
      <c r="J130" s="176">
        <v>25</v>
      </c>
      <c r="K130" s="177"/>
      <c r="L130" s="136" t="s">
        <v>50</v>
      </c>
      <c r="M130" s="67" t="str">
        <f t="shared" ref="M130" si="73">IF(K130="","-",K130/250)</f>
        <v>-</v>
      </c>
      <c r="N130" s="68">
        <f t="shared" ref="N130" si="74">H130*K130</f>
        <v>0</v>
      </c>
      <c r="O130" s="68">
        <f t="shared" ref="O130" si="75">IF(K130&lt;50,H130*K130*0.05,0)</f>
        <v>0</v>
      </c>
      <c r="P130" s="68">
        <f t="shared" ref="P130" si="76">N130+O130</f>
        <v>0</v>
      </c>
      <c r="Q130" s="60" t="s">
        <v>348</v>
      </c>
      <c r="R130" s="60" t="s">
        <v>382</v>
      </c>
      <c r="S130" s="175" t="s">
        <v>438</v>
      </c>
      <c r="U130" s="189"/>
    </row>
    <row r="131" spans="1:22" s="69" customFormat="1" ht="15.6" hidden="1" customHeight="1">
      <c r="A131" s="193">
        <v>0</v>
      </c>
      <c r="B131" s="168" t="s">
        <v>158</v>
      </c>
      <c r="C131" s="168" t="s">
        <v>159</v>
      </c>
      <c r="D131" s="163" t="s">
        <v>339</v>
      </c>
      <c r="E131" s="169" t="s">
        <v>601</v>
      </c>
      <c r="F131" s="169" t="s">
        <v>45</v>
      </c>
      <c r="G131" s="170" t="s">
        <v>46</v>
      </c>
      <c r="H131" s="171">
        <v>3.57</v>
      </c>
      <c r="I131" s="172">
        <f t="shared" si="67"/>
        <v>296.13150000000002</v>
      </c>
      <c r="J131" s="164">
        <v>25</v>
      </c>
      <c r="K131" s="177"/>
      <c r="L131" s="165" t="s">
        <v>474</v>
      </c>
      <c r="M131" s="178" t="str">
        <f t="shared" si="71"/>
        <v>-</v>
      </c>
      <c r="N131" s="179">
        <f t="shared" si="68"/>
        <v>0</v>
      </c>
      <c r="O131" s="179">
        <f t="shared" si="69"/>
        <v>0</v>
      </c>
      <c r="P131" s="179">
        <f t="shared" si="70"/>
        <v>0</v>
      </c>
      <c r="Q131" s="168"/>
      <c r="R131" s="168" t="s">
        <v>383</v>
      </c>
      <c r="S131" s="180" t="s">
        <v>384</v>
      </c>
      <c r="U131" s="189"/>
    </row>
    <row r="132" spans="1:22" s="69" customFormat="1" ht="15.6" hidden="1" customHeight="1">
      <c r="A132" s="193">
        <v>0</v>
      </c>
      <c r="B132" s="168" t="s">
        <v>160</v>
      </c>
      <c r="C132" s="168" t="s">
        <v>161</v>
      </c>
      <c r="D132" s="163" t="s">
        <v>339</v>
      </c>
      <c r="E132" s="169" t="s">
        <v>602</v>
      </c>
      <c r="F132" s="169" t="s">
        <v>45</v>
      </c>
      <c r="G132" s="170" t="s">
        <v>46</v>
      </c>
      <c r="H132" s="171">
        <v>3.57</v>
      </c>
      <c r="I132" s="172">
        <f t="shared" si="67"/>
        <v>296.13150000000002</v>
      </c>
      <c r="J132" s="164">
        <v>25</v>
      </c>
      <c r="K132" s="177"/>
      <c r="L132" s="165" t="s">
        <v>474</v>
      </c>
      <c r="M132" s="178" t="str">
        <f t="shared" si="71"/>
        <v>-</v>
      </c>
      <c r="N132" s="179">
        <f t="shared" si="68"/>
        <v>0</v>
      </c>
      <c r="O132" s="179">
        <f t="shared" si="69"/>
        <v>0</v>
      </c>
      <c r="P132" s="179">
        <f t="shared" si="70"/>
        <v>0</v>
      </c>
      <c r="Q132" s="168" t="s">
        <v>344</v>
      </c>
      <c r="R132" s="168" t="s">
        <v>385</v>
      </c>
      <c r="S132" s="180" t="s">
        <v>439</v>
      </c>
      <c r="U132" s="189"/>
    </row>
    <row r="133" spans="1:22" s="69" customFormat="1" ht="15.6" hidden="1" customHeight="1">
      <c r="A133" s="193">
        <v>0</v>
      </c>
      <c r="B133" s="168" t="s">
        <v>162</v>
      </c>
      <c r="C133" s="168" t="s">
        <v>163</v>
      </c>
      <c r="D133" s="163" t="s">
        <v>339</v>
      </c>
      <c r="E133" s="169" t="s">
        <v>603</v>
      </c>
      <c r="F133" s="169" t="s">
        <v>45</v>
      </c>
      <c r="G133" s="170" t="s">
        <v>46</v>
      </c>
      <c r="H133" s="171">
        <v>3.57</v>
      </c>
      <c r="I133" s="172">
        <f t="shared" si="67"/>
        <v>296.13150000000002</v>
      </c>
      <c r="J133" s="164">
        <v>25</v>
      </c>
      <c r="K133" s="177"/>
      <c r="L133" s="165" t="s">
        <v>474</v>
      </c>
      <c r="M133" s="178" t="str">
        <f t="shared" si="71"/>
        <v>-</v>
      </c>
      <c r="N133" s="179">
        <f t="shared" si="68"/>
        <v>0</v>
      </c>
      <c r="O133" s="179">
        <f t="shared" si="69"/>
        <v>0</v>
      </c>
      <c r="P133" s="179">
        <f t="shared" si="70"/>
        <v>0</v>
      </c>
      <c r="Q133" s="168" t="s">
        <v>348</v>
      </c>
      <c r="R133" s="168" t="s">
        <v>343</v>
      </c>
      <c r="S133" s="180" t="s">
        <v>440</v>
      </c>
      <c r="U133" s="189"/>
    </row>
    <row r="134" spans="1:22" s="69" customFormat="1" ht="15.6" hidden="1" customHeight="1">
      <c r="A134" s="193">
        <v>0</v>
      </c>
      <c r="B134" s="168" t="s">
        <v>162</v>
      </c>
      <c r="C134" s="168" t="s">
        <v>164</v>
      </c>
      <c r="D134" s="163" t="s">
        <v>339</v>
      </c>
      <c r="E134" s="169" t="s">
        <v>603</v>
      </c>
      <c r="F134" s="169" t="s">
        <v>45</v>
      </c>
      <c r="G134" s="170" t="s">
        <v>46</v>
      </c>
      <c r="H134" s="171">
        <v>3.57</v>
      </c>
      <c r="I134" s="172">
        <f t="shared" si="67"/>
        <v>296.13150000000002</v>
      </c>
      <c r="J134" s="164">
        <v>25</v>
      </c>
      <c r="K134" s="177"/>
      <c r="L134" s="165" t="s">
        <v>474</v>
      </c>
      <c r="M134" s="178" t="str">
        <f t="shared" si="71"/>
        <v>-</v>
      </c>
      <c r="N134" s="179">
        <f t="shared" si="68"/>
        <v>0</v>
      </c>
      <c r="O134" s="179">
        <f t="shared" si="69"/>
        <v>0</v>
      </c>
      <c r="P134" s="179">
        <f t="shared" si="70"/>
        <v>0</v>
      </c>
      <c r="Q134" s="168" t="s">
        <v>348</v>
      </c>
      <c r="R134" s="168" t="s">
        <v>343</v>
      </c>
      <c r="S134" s="180" t="s">
        <v>440</v>
      </c>
      <c r="U134" s="189"/>
    </row>
    <row r="135" spans="1:22" s="191" customFormat="1" ht="15.6" customHeight="1">
      <c r="A135" s="195">
        <v>840</v>
      </c>
      <c r="B135" s="60" t="s">
        <v>165</v>
      </c>
      <c r="C135" s="60" t="s">
        <v>679</v>
      </c>
      <c r="D135" s="188" t="s">
        <v>339</v>
      </c>
      <c r="E135" s="182" t="s">
        <v>688</v>
      </c>
      <c r="F135" s="61" t="s">
        <v>687</v>
      </c>
      <c r="G135" s="62" t="s">
        <v>71</v>
      </c>
      <c r="H135" s="63">
        <v>3.62</v>
      </c>
      <c r="I135" s="167">
        <f t="shared" ref="I135" si="77">H135*$O$7</f>
        <v>300.279</v>
      </c>
      <c r="J135" s="176">
        <v>40</v>
      </c>
      <c r="K135" s="190"/>
      <c r="L135" s="136" t="s">
        <v>50</v>
      </c>
      <c r="M135" s="67" t="str">
        <f>IF(K135="","-",K135/J135)</f>
        <v>-</v>
      </c>
      <c r="N135" s="68">
        <f t="shared" ref="N135" si="78">H135*K135</f>
        <v>0</v>
      </c>
      <c r="O135" s="68">
        <v>0</v>
      </c>
      <c r="P135" s="68">
        <f t="shared" ref="P135" si="79">N135+O135</f>
        <v>0</v>
      </c>
      <c r="Q135" s="60" t="s">
        <v>348</v>
      </c>
      <c r="R135" s="60" t="s">
        <v>343</v>
      </c>
      <c r="S135" s="175" t="s">
        <v>440</v>
      </c>
      <c r="U135" s="189"/>
      <c r="V135" s="69"/>
    </row>
    <row r="136" spans="1:22" s="69" customFormat="1" ht="15.6" hidden="1" customHeight="1">
      <c r="A136" s="193">
        <v>0</v>
      </c>
      <c r="B136" s="168" t="s">
        <v>165</v>
      </c>
      <c r="C136" s="168" t="s">
        <v>166</v>
      </c>
      <c r="D136" s="163" t="s">
        <v>339</v>
      </c>
      <c r="E136" s="169" t="s">
        <v>689</v>
      </c>
      <c r="F136" s="169" t="s">
        <v>70</v>
      </c>
      <c r="G136" s="170" t="s">
        <v>71</v>
      </c>
      <c r="H136" s="171">
        <v>3.84</v>
      </c>
      <c r="I136" s="172">
        <f t="shared" si="67"/>
        <v>318.52800000000002</v>
      </c>
      <c r="J136" s="164">
        <v>40</v>
      </c>
      <c r="K136" s="177"/>
      <c r="L136" s="165" t="s">
        <v>474</v>
      </c>
      <c r="M136" s="178" t="str">
        <f>IF(K136="","-",K136/J136)</f>
        <v>-</v>
      </c>
      <c r="N136" s="179">
        <f t="shared" si="68"/>
        <v>0</v>
      </c>
      <c r="O136" s="179">
        <v>0</v>
      </c>
      <c r="P136" s="179">
        <f t="shared" si="70"/>
        <v>0</v>
      </c>
      <c r="Q136" s="168" t="s">
        <v>348</v>
      </c>
      <c r="R136" s="168" t="s">
        <v>343</v>
      </c>
      <c r="S136" s="180" t="s">
        <v>440</v>
      </c>
      <c r="U136" s="189"/>
    </row>
    <row r="137" spans="1:22" s="69" customFormat="1" ht="15.6" hidden="1" customHeight="1">
      <c r="A137" s="193">
        <v>0</v>
      </c>
      <c r="B137" s="168" t="s">
        <v>167</v>
      </c>
      <c r="C137" s="168" t="s">
        <v>168</v>
      </c>
      <c r="D137" s="163" t="s">
        <v>339</v>
      </c>
      <c r="E137" s="169" t="s">
        <v>604</v>
      </c>
      <c r="F137" s="169" t="s">
        <v>74</v>
      </c>
      <c r="G137" s="170" t="s">
        <v>71</v>
      </c>
      <c r="H137" s="171">
        <v>2.8499999999999996</v>
      </c>
      <c r="I137" s="172">
        <f t="shared" si="67"/>
        <v>236.40749999999997</v>
      </c>
      <c r="J137" s="164">
        <v>25</v>
      </c>
      <c r="K137" s="177"/>
      <c r="L137" s="165" t="s">
        <v>474</v>
      </c>
      <c r="M137" s="178" t="str">
        <f>IF(K137="","-",K137/275)</f>
        <v>-</v>
      </c>
      <c r="N137" s="179">
        <f t="shared" si="68"/>
        <v>0</v>
      </c>
      <c r="O137" s="179">
        <f>IF(K137&lt;50,H137*K137*0.05,0)</f>
        <v>0</v>
      </c>
      <c r="P137" s="179">
        <f t="shared" si="70"/>
        <v>0</v>
      </c>
      <c r="Q137" s="168" t="s">
        <v>386</v>
      </c>
      <c r="R137" s="168" t="s">
        <v>341</v>
      </c>
      <c r="S137" s="180" t="s">
        <v>441</v>
      </c>
      <c r="U137" s="189"/>
    </row>
    <row r="138" spans="1:22" s="69" customFormat="1" ht="15.6" customHeight="1">
      <c r="A138" s="195">
        <v>1025</v>
      </c>
      <c r="B138" s="60" t="s">
        <v>169</v>
      </c>
      <c r="C138" s="60" t="s">
        <v>170</v>
      </c>
      <c r="D138" s="188" t="s">
        <v>339</v>
      </c>
      <c r="E138" s="169" t="s">
        <v>717</v>
      </c>
      <c r="F138" s="61" t="s">
        <v>45</v>
      </c>
      <c r="G138" s="62" t="s">
        <v>46</v>
      </c>
      <c r="H138" s="63">
        <v>3.57</v>
      </c>
      <c r="I138" s="167">
        <f t="shared" si="67"/>
        <v>296.13150000000002</v>
      </c>
      <c r="J138" s="176">
        <v>25</v>
      </c>
      <c r="K138" s="177"/>
      <c r="L138" s="136" t="s">
        <v>50</v>
      </c>
      <c r="M138" s="67" t="str">
        <f t="shared" ref="M138:M140" si="80">IF(K138="","-",K138/250)</f>
        <v>-</v>
      </c>
      <c r="N138" s="68">
        <f t="shared" si="68"/>
        <v>0</v>
      </c>
      <c r="O138" s="68">
        <f t="shared" ref="O138:O140" si="81">IF(K138&lt;50,H138*K138*0.05,0)</f>
        <v>0</v>
      </c>
      <c r="P138" s="68">
        <f t="shared" si="70"/>
        <v>0</v>
      </c>
      <c r="Q138" s="60" t="s">
        <v>344</v>
      </c>
      <c r="R138" s="60" t="s">
        <v>374</v>
      </c>
      <c r="S138" s="175" t="s">
        <v>442</v>
      </c>
      <c r="U138" s="189"/>
    </row>
    <row r="139" spans="1:22" s="69" customFormat="1" ht="15.6" hidden="1" customHeight="1">
      <c r="A139" s="193">
        <v>0</v>
      </c>
      <c r="B139" s="168" t="s">
        <v>169</v>
      </c>
      <c r="C139" s="168" t="s">
        <v>171</v>
      </c>
      <c r="D139" s="163" t="s">
        <v>339</v>
      </c>
      <c r="E139" s="169" t="s">
        <v>676</v>
      </c>
      <c r="F139" s="169" t="s">
        <v>45</v>
      </c>
      <c r="G139" s="170" t="s">
        <v>46</v>
      </c>
      <c r="H139" s="171">
        <v>3.57</v>
      </c>
      <c r="I139" s="172">
        <f t="shared" si="67"/>
        <v>296.13150000000002</v>
      </c>
      <c r="J139" s="164">
        <v>25</v>
      </c>
      <c r="K139" s="177"/>
      <c r="L139" s="165" t="s">
        <v>50</v>
      </c>
      <c r="M139" s="178" t="str">
        <f t="shared" si="80"/>
        <v>-</v>
      </c>
      <c r="N139" s="179">
        <f t="shared" si="68"/>
        <v>0</v>
      </c>
      <c r="O139" s="179">
        <f t="shared" si="81"/>
        <v>0</v>
      </c>
      <c r="P139" s="179">
        <f t="shared" si="70"/>
        <v>0</v>
      </c>
      <c r="Q139" s="168" t="s">
        <v>344</v>
      </c>
      <c r="R139" s="168" t="s">
        <v>374</v>
      </c>
      <c r="S139" s="180" t="s">
        <v>442</v>
      </c>
      <c r="U139" s="189"/>
    </row>
    <row r="140" spans="1:22" s="69" customFormat="1" ht="15.6" hidden="1" customHeight="1">
      <c r="A140" s="193">
        <v>0</v>
      </c>
      <c r="B140" s="168" t="s">
        <v>172</v>
      </c>
      <c r="C140" s="168" t="s">
        <v>475</v>
      </c>
      <c r="D140" s="163" t="s">
        <v>339</v>
      </c>
      <c r="E140" s="169" t="s">
        <v>605</v>
      </c>
      <c r="F140" s="169" t="s">
        <v>45</v>
      </c>
      <c r="G140" s="170" t="s">
        <v>46</v>
      </c>
      <c r="H140" s="171">
        <v>3.57</v>
      </c>
      <c r="I140" s="172">
        <f t="shared" si="67"/>
        <v>296.13150000000002</v>
      </c>
      <c r="J140" s="164">
        <v>25</v>
      </c>
      <c r="K140" s="177"/>
      <c r="L140" s="165" t="s">
        <v>474</v>
      </c>
      <c r="M140" s="178" t="str">
        <f t="shared" si="80"/>
        <v>-</v>
      </c>
      <c r="N140" s="179">
        <f t="shared" si="68"/>
        <v>0</v>
      </c>
      <c r="O140" s="179">
        <f t="shared" si="81"/>
        <v>0</v>
      </c>
      <c r="P140" s="179">
        <f t="shared" si="70"/>
        <v>0</v>
      </c>
      <c r="Q140" s="168" t="s">
        <v>344</v>
      </c>
      <c r="R140" s="168" t="s">
        <v>387</v>
      </c>
      <c r="S140" s="180" t="s">
        <v>443</v>
      </c>
      <c r="U140" s="189"/>
    </row>
    <row r="141" spans="1:22" s="69" customFormat="1" ht="15.6" customHeight="1">
      <c r="A141" s="195">
        <v>775</v>
      </c>
      <c r="B141" s="60" t="s">
        <v>473</v>
      </c>
      <c r="C141" s="60" t="s">
        <v>532</v>
      </c>
      <c r="D141" s="188" t="s">
        <v>339</v>
      </c>
      <c r="E141" s="194" t="s">
        <v>705</v>
      </c>
      <c r="F141" s="61" t="s">
        <v>550</v>
      </c>
      <c r="G141" s="62" t="s">
        <v>46</v>
      </c>
      <c r="H141" s="63">
        <v>4.3499999999999996</v>
      </c>
      <c r="I141" s="167">
        <f t="shared" si="67"/>
        <v>360.83249999999998</v>
      </c>
      <c r="J141" s="176">
        <v>25</v>
      </c>
      <c r="K141" s="177"/>
      <c r="L141" s="136" t="s">
        <v>50</v>
      </c>
      <c r="M141" s="67" t="str">
        <f t="shared" ref="M141:M144" si="82">IF(K141="","-",K141/J141)</f>
        <v>-</v>
      </c>
      <c r="N141" s="68">
        <f t="shared" si="68"/>
        <v>0</v>
      </c>
      <c r="O141" s="68">
        <v>0</v>
      </c>
      <c r="P141" s="68">
        <f t="shared" si="70"/>
        <v>0</v>
      </c>
      <c r="Q141" s="60" t="s">
        <v>376</v>
      </c>
      <c r="R141" s="60" t="s">
        <v>647</v>
      </c>
      <c r="S141" s="175"/>
      <c r="U141" s="189"/>
    </row>
    <row r="142" spans="1:22" s="69" customFormat="1" ht="15.6" customHeight="1">
      <c r="A142" s="195">
        <v>1320</v>
      </c>
      <c r="B142" s="60"/>
      <c r="C142" s="60" t="s">
        <v>533</v>
      </c>
      <c r="D142" s="188" t="s">
        <v>339</v>
      </c>
      <c r="E142" s="194" t="s">
        <v>705</v>
      </c>
      <c r="F142" s="61" t="s">
        <v>551</v>
      </c>
      <c r="G142" s="62" t="s">
        <v>46</v>
      </c>
      <c r="H142" s="63">
        <v>3.13</v>
      </c>
      <c r="I142" s="167">
        <f t="shared" si="67"/>
        <v>259.63350000000003</v>
      </c>
      <c r="J142" s="176">
        <v>40</v>
      </c>
      <c r="K142" s="177"/>
      <c r="L142" s="136" t="s">
        <v>50</v>
      </c>
      <c r="M142" s="67" t="str">
        <f>IF(K142="","-",K142/J142)</f>
        <v>-</v>
      </c>
      <c r="N142" s="68">
        <f t="shared" si="68"/>
        <v>0</v>
      </c>
      <c r="O142" s="68">
        <v>0</v>
      </c>
      <c r="P142" s="68">
        <f t="shared" si="70"/>
        <v>0</v>
      </c>
      <c r="Q142" s="60" t="s">
        <v>376</v>
      </c>
      <c r="R142" s="60" t="s">
        <v>647</v>
      </c>
      <c r="S142" s="175"/>
      <c r="U142" s="189"/>
    </row>
    <row r="143" spans="1:22" s="69" customFormat="1" ht="15.6" customHeight="1">
      <c r="A143" s="195">
        <v>100</v>
      </c>
      <c r="B143" s="60" t="s">
        <v>173</v>
      </c>
      <c r="C143" s="60" t="s">
        <v>174</v>
      </c>
      <c r="D143" s="188" t="s">
        <v>339</v>
      </c>
      <c r="E143" s="182" t="s">
        <v>606</v>
      </c>
      <c r="F143" s="61" t="s">
        <v>70</v>
      </c>
      <c r="G143" s="62" t="s">
        <v>71</v>
      </c>
      <c r="H143" s="63">
        <v>3.36</v>
      </c>
      <c r="I143" s="167">
        <f t="shared" si="67"/>
        <v>278.71199999999999</v>
      </c>
      <c r="J143" s="176">
        <v>40</v>
      </c>
      <c r="K143" s="177"/>
      <c r="L143" s="136" t="s">
        <v>50</v>
      </c>
      <c r="M143" s="67" t="str">
        <f t="shared" si="82"/>
        <v>-</v>
      </c>
      <c r="N143" s="68">
        <f t="shared" si="68"/>
        <v>0</v>
      </c>
      <c r="O143" s="68">
        <v>0</v>
      </c>
      <c r="P143" s="68">
        <f t="shared" si="70"/>
        <v>0</v>
      </c>
      <c r="Q143" s="60" t="s">
        <v>388</v>
      </c>
      <c r="R143" s="60" t="s">
        <v>389</v>
      </c>
      <c r="S143" s="175" t="s">
        <v>444</v>
      </c>
      <c r="U143" s="189"/>
    </row>
    <row r="144" spans="1:22" s="69" customFormat="1" ht="15.6" hidden="1" customHeight="1">
      <c r="A144" s="193">
        <v>0</v>
      </c>
      <c r="B144" s="168" t="s">
        <v>473</v>
      </c>
      <c r="C144" s="168" t="s">
        <v>479</v>
      </c>
      <c r="D144" s="163" t="s">
        <v>339</v>
      </c>
      <c r="E144" s="166" t="s">
        <v>714</v>
      </c>
      <c r="F144" s="169" t="s">
        <v>70</v>
      </c>
      <c r="G144" s="170" t="s">
        <v>71</v>
      </c>
      <c r="H144" s="171">
        <v>3.5</v>
      </c>
      <c r="I144" s="172">
        <f t="shared" si="67"/>
        <v>290.32499999999999</v>
      </c>
      <c r="J144" s="164">
        <v>40</v>
      </c>
      <c r="K144" s="177"/>
      <c r="L144" s="165" t="s">
        <v>50</v>
      </c>
      <c r="M144" s="178" t="str">
        <f t="shared" si="82"/>
        <v>-</v>
      </c>
      <c r="N144" s="179">
        <f t="shared" si="68"/>
        <v>0</v>
      </c>
      <c r="O144" s="179">
        <v>0</v>
      </c>
      <c r="P144" s="179">
        <f t="shared" si="70"/>
        <v>0</v>
      </c>
      <c r="Q144" s="168" t="s">
        <v>367</v>
      </c>
      <c r="R144" s="168" t="s">
        <v>657</v>
      </c>
      <c r="S144" s="175" t="s">
        <v>656</v>
      </c>
      <c r="U144" s="189"/>
    </row>
    <row r="145" spans="1:23" s="69" customFormat="1" ht="15.6" customHeight="1">
      <c r="A145" s="195">
        <v>470</v>
      </c>
      <c r="B145" s="60" t="s">
        <v>473</v>
      </c>
      <c r="C145" s="60" t="s">
        <v>487</v>
      </c>
      <c r="D145" s="188" t="s">
        <v>339</v>
      </c>
      <c r="E145" s="196" t="s">
        <v>718</v>
      </c>
      <c r="F145" s="197" t="s">
        <v>631</v>
      </c>
      <c r="G145" s="62" t="s">
        <v>46</v>
      </c>
      <c r="H145" s="63">
        <v>10.01</v>
      </c>
      <c r="I145" s="167">
        <f t="shared" si="67"/>
        <v>830.32950000000005</v>
      </c>
      <c r="J145" s="176">
        <v>10</v>
      </c>
      <c r="K145" s="177"/>
      <c r="L145" s="136" t="s">
        <v>50</v>
      </c>
      <c r="M145" s="67" t="str">
        <f>IF(K145="","-",K145/150)</f>
        <v>-</v>
      </c>
      <c r="N145" s="68">
        <f t="shared" ref="N145" si="83">H145*K145</f>
        <v>0</v>
      </c>
      <c r="O145" s="68">
        <v>0</v>
      </c>
      <c r="P145" s="68">
        <f t="shared" ref="P145:P146" si="84">N145+O145</f>
        <v>0</v>
      </c>
      <c r="Q145" s="60" t="s">
        <v>348</v>
      </c>
      <c r="R145" s="60" t="s">
        <v>390</v>
      </c>
      <c r="S145" s="175" t="s">
        <v>445</v>
      </c>
      <c r="U145" s="189"/>
    </row>
    <row r="146" spans="1:23" s="69" customFormat="1" ht="15.6" customHeight="1">
      <c r="A146" s="195">
        <v>1010</v>
      </c>
      <c r="B146" s="60"/>
      <c r="C146" s="60" t="s">
        <v>534</v>
      </c>
      <c r="D146" s="188" t="s">
        <v>339</v>
      </c>
      <c r="E146" s="61" t="s">
        <v>668</v>
      </c>
      <c r="F146" s="61" t="s">
        <v>550</v>
      </c>
      <c r="G146" s="62" t="s">
        <v>46</v>
      </c>
      <c r="H146" s="63">
        <v>2.63</v>
      </c>
      <c r="I146" s="167">
        <f t="shared" si="67"/>
        <v>218.1585</v>
      </c>
      <c r="J146" s="176">
        <v>25</v>
      </c>
      <c r="K146" s="177"/>
      <c r="L146" s="136" t="s">
        <v>50</v>
      </c>
      <c r="M146" s="67" t="str">
        <f>IF(K146="","-",K146/J146)</f>
        <v>-</v>
      </c>
      <c r="N146" s="68">
        <f>H146*K146</f>
        <v>0</v>
      </c>
      <c r="O146" s="68">
        <v>0</v>
      </c>
      <c r="P146" s="68">
        <f t="shared" si="84"/>
        <v>0</v>
      </c>
      <c r="Q146" s="60" t="s">
        <v>348</v>
      </c>
      <c r="R146" s="60" t="s">
        <v>390</v>
      </c>
      <c r="S146" s="175" t="s">
        <v>445</v>
      </c>
      <c r="U146" s="189"/>
    </row>
    <row r="147" spans="1:23" s="69" customFormat="1" ht="15.6" customHeight="1">
      <c r="A147" s="195">
        <v>825</v>
      </c>
      <c r="B147" s="60"/>
      <c r="C147" s="60" t="s">
        <v>683</v>
      </c>
      <c r="D147" s="188" t="s">
        <v>339</v>
      </c>
      <c r="E147" s="196" t="s">
        <v>718</v>
      </c>
      <c r="F147" s="61" t="s">
        <v>74</v>
      </c>
      <c r="G147" s="62" t="s">
        <v>46</v>
      </c>
      <c r="H147" s="63">
        <v>2.8</v>
      </c>
      <c r="I147" s="167">
        <f t="shared" ref="I147" si="85">H147*$O$7</f>
        <v>232.26</v>
      </c>
      <c r="J147" s="176">
        <v>25</v>
      </c>
      <c r="K147" s="177"/>
      <c r="L147" s="136" t="s">
        <v>50</v>
      </c>
      <c r="M147" s="67" t="str">
        <f>IF(K147="","-",K147/J147)</f>
        <v>-</v>
      </c>
      <c r="N147" s="68">
        <f>H147*K147</f>
        <v>0</v>
      </c>
      <c r="O147" s="68">
        <v>0</v>
      </c>
      <c r="P147" s="68">
        <f t="shared" ref="P147" si="86">N147+O147</f>
        <v>0</v>
      </c>
      <c r="Q147" s="60" t="s">
        <v>348</v>
      </c>
      <c r="R147" s="60" t="s">
        <v>390</v>
      </c>
      <c r="S147" s="175" t="s">
        <v>445</v>
      </c>
      <c r="U147" s="189"/>
    </row>
    <row r="148" spans="1:23" s="69" customFormat="1" ht="15.6" hidden="1" customHeight="1">
      <c r="A148" s="193">
        <v>0</v>
      </c>
      <c r="B148" s="168" t="s">
        <v>175</v>
      </c>
      <c r="C148" s="168" t="s">
        <v>176</v>
      </c>
      <c r="D148" s="163" t="s">
        <v>339</v>
      </c>
      <c r="E148" s="169" t="s">
        <v>607</v>
      </c>
      <c r="F148" s="169" t="s">
        <v>74</v>
      </c>
      <c r="G148" s="170" t="s">
        <v>71</v>
      </c>
      <c r="H148" s="171">
        <v>2.48</v>
      </c>
      <c r="I148" s="172">
        <f t="shared" si="67"/>
        <v>205.71600000000001</v>
      </c>
      <c r="J148" s="164">
        <v>25</v>
      </c>
      <c r="K148" s="177"/>
      <c r="L148" s="165" t="s">
        <v>474</v>
      </c>
      <c r="M148" s="178" t="str">
        <f>IF(K148="","-",K148/275)</f>
        <v>-</v>
      </c>
      <c r="N148" s="179">
        <f t="shared" ref="N148:N179" si="87">H148*K148</f>
        <v>0</v>
      </c>
      <c r="O148" s="179">
        <f>IF(K148&lt;50,H148*K148*0.05,0)</f>
        <v>0</v>
      </c>
      <c r="P148" s="179">
        <f t="shared" ref="P148" si="88">N148+O148</f>
        <v>0</v>
      </c>
      <c r="Q148" s="168" t="s">
        <v>348</v>
      </c>
      <c r="R148" s="168" t="s">
        <v>390</v>
      </c>
      <c r="S148" s="180" t="s">
        <v>445</v>
      </c>
      <c r="U148" s="189"/>
    </row>
    <row r="149" spans="1:23" s="69" customFormat="1" ht="15.6" hidden="1" customHeight="1">
      <c r="A149" s="193">
        <v>0</v>
      </c>
      <c r="B149" s="168" t="s">
        <v>177</v>
      </c>
      <c r="C149" s="168" t="s">
        <v>178</v>
      </c>
      <c r="D149" s="163" t="s">
        <v>339</v>
      </c>
      <c r="E149" s="169" t="s">
        <v>607</v>
      </c>
      <c r="F149" s="169" t="s">
        <v>45</v>
      </c>
      <c r="G149" s="170" t="s">
        <v>71</v>
      </c>
      <c r="H149" s="171">
        <v>3.1199999999999997</v>
      </c>
      <c r="I149" s="172">
        <f t="shared" si="67"/>
        <v>258.80399999999997</v>
      </c>
      <c r="J149" s="164">
        <v>25</v>
      </c>
      <c r="K149" s="177"/>
      <c r="L149" s="165" t="s">
        <v>474</v>
      </c>
      <c r="M149" s="178" t="str">
        <f>IF(K149="","-",K149/250)</f>
        <v>-</v>
      </c>
      <c r="N149" s="179">
        <f>H149*K149</f>
        <v>0</v>
      </c>
      <c r="O149" s="179">
        <f>IF(K149&lt;50,H149*K149*0.05,0)</f>
        <v>0</v>
      </c>
      <c r="P149" s="179">
        <f>N149+O149</f>
        <v>0</v>
      </c>
      <c r="Q149" s="168" t="s">
        <v>348</v>
      </c>
      <c r="R149" s="168" t="s">
        <v>390</v>
      </c>
      <c r="S149" s="180" t="s">
        <v>445</v>
      </c>
      <c r="U149" s="189"/>
    </row>
    <row r="150" spans="1:23" s="69" customFormat="1" ht="15.6" customHeight="1">
      <c r="A150" s="195">
        <v>45</v>
      </c>
      <c r="B150" s="168"/>
      <c r="C150" s="140" t="s">
        <v>725</v>
      </c>
      <c r="D150" s="188" t="s">
        <v>339</v>
      </c>
      <c r="E150" s="61" t="s">
        <v>668</v>
      </c>
      <c r="F150" s="173" t="s">
        <v>551</v>
      </c>
      <c r="G150" s="155" t="s">
        <v>46</v>
      </c>
      <c r="H150" s="156">
        <v>2.06</v>
      </c>
      <c r="I150" s="64">
        <f t="shared" si="67"/>
        <v>170.87700000000001</v>
      </c>
      <c r="J150" s="65">
        <v>40</v>
      </c>
      <c r="K150" s="177"/>
      <c r="L150" s="136" t="s">
        <v>50</v>
      </c>
      <c r="M150" s="67" t="str">
        <f>IF(K150="","-",K150/J150)</f>
        <v>-</v>
      </c>
      <c r="N150" s="68">
        <f t="shared" ref="N150" si="89">H150*K150</f>
        <v>0</v>
      </c>
      <c r="O150" s="68">
        <v>0</v>
      </c>
      <c r="P150" s="68">
        <f t="shared" ref="P150" si="90">N150+O150</f>
        <v>0</v>
      </c>
      <c r="Q150" s="60" t="s">
        <v>348</v>
      </c>
      <c r="R150" s="60" t="s">
        <v>390</v>
      </c>
      <c r="S150" s="175" t="s">
        <v>445</v>
      </c>
      <c r="U150" s="189"/>
    </row>
    <row r="151" spans="1:23" s="69" customFormat="1" ht="15.6" customHeight="1">
      <c r="A151" s="195">
        <v>2405</v>
      </c>
      <c r="B151" s="60" t="s">
        <v>179</v>
      </c>
      <c r="C151" s="60" t="s">
        <v>180</v>
      </c>
      <c r="D151" s="188" t="s">
        <v>339</v>
      </c>
      <c r="E151" s="61" t="s">
        <v>668</v>
      </c>
      <c r="F151" s="61" t="s">
        <v>70</v>
      </c>
      <c r="G151" s="62" t="s">
        <v>71</v>
      </c>
      <c r="H151" s="63">
        <v>2.57</v>
      </c>
      <c r="I151" s="167">
        <f t="shared" si="67"/>
        <v>213.1815</v>
      </c>
      <c r="J151" s="176">
        <v>40</v>
      </c>
      <c r="K151" s="66"/>
      <c r="L151" s="136" t="s">
        <v>50</v>
      </c>
      <c r="M151" s="67" t="str">
        <f>IF(K151="","-",K151/J151)</f>
        <v>-</v>
      </c>
      <c r="N151" s="68">
        <f t="shared" ref="N151" si="91">H151*K151</f>
        <v>0</v>
      </c>
      <c r="O151" s="68">
        <v>0</v>
      </c>
      <c r="P151" s="68">
        <f t="shared" ref="P151" si="92">N151+O151</f>
        <v>0</v>
      </c>
      <c r="Q151" s="60" t="s">
        <v>348</v>
      </c>
      <c r="R151" s="60" t="s">
        <v>390</v>
      </c>
      <c r="S151" s="175" t="s">
        <v>445</v>
      </c>
      <c r="U151" s="189"/>
    </row>
    <row r="152" spans="1:23" s="69" customFormat="1" ht="15.6" hidden="1" customHeight="1">
      <c r="A152" s="193">
        <v>0</v>
      </c>
      <c r="B152" s="168" t="s">
        <v>181</v>
      </c>
      <c r="C152" s="168" t="s">
        <v>182</v>
      </c>
      <c r="D152" s="163" t="s">
        <v>339</v>
      </c>
      <c r="E152" s="169" t="s">
        <v>608</v>
      </c>
      <c r="F152" s="169" t="s">
        <v>45</v>
      </c>
      <c r="G152" s="170" t="s">
        <v>46</v>
      </c>
      <c r="H152" s="171">
        <v>3.8899999999999997</v>
      </c>
      <c r="I152" s="172">
        <f t="shared" si="67"/>
        <v>322.6755</v>
      </c>
      <c r="J152" s="164">
        <v>25</v>
      </c>
      <c r="K152" s="177"/>
      <c r="L152" s="165" t="s">
        <v>474</v>
      </c>
      <c r="M152" s="178" t="str">
        <f>IF(K152="","-",K152/250)</f>
        <v>-</v>
      </c>
      <c r="N152" s="179">
        <f>H152*K152</f>
        <v>0</v>
      </c>
      <c r="O152" s="179">
        <f>IF(K152&lt;50,H152*K152*0.05,0)</f>
        <v>0</v>
      </c>
      <c r="P152" s="179">
        <f>N152+O152</f>
        <v>0</v>
      </c>
      <c r="Q152" s="168" t="s">
        <v>353</v>
      </c>
      <c r="R152" s="168" t="s">
        <v>391</v>
      </c>
      <c r="S152" s="180" t="s">
        <v>446</v>
      </c>
      <c r="U152" s="189"/>
    </row>
    <row r="153" spans="1:23" s="69" customFormat="1" ht="15.6" hidden="1" customHeight="1">
      <c r="A153" s="193">
        <v>0</v>
      </c>
      <c r="B153" s="168" t="s">
        <v>183</v>
      </c>
      <c r="C153" s="168" t="s">
        <v>184</v>
      </c>
      <c r="D153" s="163" t="s">
        <v>339</v>
      </c>
      <c r="E153" s="169" t="s">
        <v>608</v>
      </c>
      <c r="F153" s="169" t="s">
        <v>83</v>
      </c>
      <c r="G153" s="170" t="s">
        <v>46</v>
      </c>
      <c r="H153" s="171">
        <v>1.7</v>
      </c>
      <c r="I153" s="172">
        <f t="shared" si="67"/>
        <v>141.01500000000001</v>
      </c>
      <c r="J153" s="164">
        <v>84</v>
      </c>
      <c r="K153" s="177"/>
      <c r="L153" s="165" t="s">
        <v>474</v>
      </c>
      <c r="M153" s="178" t="str">
        <f>IF(K153="","-",K153/84)</f>
        <v>-</v>
      </c>
      <c r="N153" s="179">
        <f t="shared" si="87"/>
        <v>0</v>
      </c>
      <c r="O153" s="179" t="s">
        <v>84</v>
      </c>
      <c r="P153" s="179">
        <f>N153</f>
        <v>0</v>
      </c>
      <c r="Q153" s="168" t="s">
        <v>353</v>
      </c>
      <c r="R153" s="168" t="s">
        <v>391</v>
      </c>
      <c r="S153" s="180" t="s">
        <v>446</v>
      </c>
      <c r="U153" s="189"/>
    </row>
    <row r="154" spans="1:23" s="69" customFormat="1" ht="15.6" customHeight="1">
      <c r="A154" s="195">
        <v>700</v>
      </c>
      <c r="B154" s="60" t="s">
        <v>185</v>
      </c>
      <c r="C154" s="60" t="s">
        <v>186</v>
      </c>
      <c r="D154" s="188" t="s">
        <v>339</v>
      </c>
      <c r="E154" s="182" t="s">
        <v>609</v>
      </c>
      <c r="F154" s="61" t="s">
        <v>74</v>
      </c>
      <c r="G154" s="62" t="s">
        <v>71</v>
      </c>
      <c r="H154" s="63">
        <v>2.96</v>
      </c>
      <c r="I154" s="167">
        <f t="shared" si="67"/>
        <v>245.53200000000001</v>
      </c>
      <c r="J154" s="176">
        <v>25</v>
      </c>
      <c r="K154" s="177"/>
      <c r="L154" s="136" t="s">
        <v>50</v>
      </c>
      <c r="M154" s="67" t="str">
        <f>IF(K154="","-",K154/275)</f>
        <v>-</v>
      </c>
      <c r="N154" s="68">
        <f t="shared" si="87"/>
        <v>0</v>
      </c>
      <c r="O154" s="68">
        <f>IF(K154&lt;50,H154*K154*0.05,0)</f>
        <v>0</v>
      </c>
      <c r="P154" s="68">
        <f t="shared" ref="P154:P157" si="93">N154+O154</f>
        <v>0</v>
      </c>
      <c r="Q154" s="60" t="s">
        <v>348</v>
      </c>
      <c r="R154" s="60" t="s">
        <v>387</v>
      </c>
      <c r="S154" s="175" t="s">
        <v>447</v>
      </c>
      <c r="U154" s="189"/>
      <c r="W154" s="69" t="s">
        <v>473</v>
      </c>
    </row>
    <row r="155" spans="1:23" s="69" customFormat="1" ht="15.6" customHeight="1">
      <c r="A155" s="195">
        <v>450</v>
      </c>
      <c r="B155" s="60" t="s">
        <v>187</v>
      </c>
      <c r="C155" s="60" t="s">
        <v>188</v>
      </c>
      <c r="D155" s="188" t="s">
        <v>339</v>
      </c>
      <c r="E155" s="182" t="s">
        <v>609</v>
      </c>
      <c r="F155" s="61" t="s">
        <v>45</v>
      </c>
      <c r="G155" s="62" t="s">
        <v>71</v>
      </c>
      <c r="H155" s="63">
        <v>3.4699999999999998</v>
      </c>
      <c r="I155" s="167">
        <f t="shared" si="67"/>
        <v>287.8365</v>
      </c>
      <c r="J155" s="176">
        <v>25</v>
      </c>
      <c r="K155" s="177"/>
      <c r="L155" s="136" t="s">
        <v>50</v>
      </c>
      <c r="M155" s="67" t="str">
        <f>IF(K155="","-",K155/250)</f>
        <v>-</v>
      </c>
      <c r="N155" s="68">
        <f>H155*K155</f>
        <v>0</v>
      </c>
      <c r="O155" s="68">
        <f>IF(K155&lt;50,H155*K155*0.05,0)</f>
        <v>0</v>
      </c>
      <c r="P155" s="68">
        <f>N155+O155</f>
        <v>0</v>
      </c>
      <c r="Q155" s="60" t="s">
        <v>348</v>
      </c>
      <c r="R155" s="60" t="s">
        <v>387</v>
      </c>
      <c r="S155" s="175" t="s">
        <v>447</v>
      </c>
      <c r="U155" s="189"/>
    </row>
    <row r="156" spans="1:23" s="69" customFormat="1" ht="15.6" customHeight="1">
      <c r="A156" s="195">
        <v>80</v>
      </c>
      <c r="B156" s="60"/>
      <c r="C156" s="60" t="s">
        <v>724</v>
      </c>
      <c r="D156" s="188" t="s">
        <v>339</v>
      </c>
      <c r="E156" s="182" t="s">
        <v>609</v>
      </c>
      <c r="F156" s="61" t="s">
        <v>551</v>
      </c>
      <c r="G156" s="62" t="s">
        <v>71</v>
      </c>
      <c r="H156" s="63">
        <v>2.0599999999999996</v>
      </c>
      <c r="I156" s="167">
        <f>H156*$O$7</f>
        <v>170.87699999999998</v>
      </c>
      <c r="J156" s="176">
        <v>40</v>
      </c>
      <c r="K156" s="177"/>
      <c r="L156" s="136" t="s">
        <v>50</v>
      </c>
      <c r="M156" s="67" t="str">
        <f>IF(K156="","-",K156/J156)</f>
        <v>-</v>
      </c>
      <c r="N156" s="68">
        <f>H156*K156</f>
        <v>0</v>
      </c>
      <c r="O156" s="68">
        <v>0</v>
      </c>
      <c r="P156" s="68">
        <f t="shared" ref="P156" si="94">N156+O156</f>
        <v>0</v>
      </c>
      <c r="Q156" s="60" t="s">
        <v>348</v>
      </c>
      <c r="R156" s="60" t="s">
        <v>387</v>
      </c>
      <c r="S156" s="175" t="s">
        <v>447</v>
      </c>
      <c r="U156" s="189"/>
    </row>
    <row r="157" spans="1:23" s="69" customFormat="1" ht="15.6" customHeight="1">
      <c r="A157" s="195">
        <v>200</v>
      </c>
      <c r="B157" s="60" t="s">
        <v>189</v>
      </c>
      <c r="C157" s="60" t="s">
        <v>190</v>
      </c>
      <c r="D157" s="188" t="s">
        <v>339</v>
      </c>
      <c r="E157" s="182" t="s">
        <v>610</v>
      </c>
      <c r="F157" s="61" t="s">
        <v>74</v>
      </c>
      <c r="G157" s="62" t="s">
        <v>71</v>
      </c>
      <c r="H157" s="63">
        <v>2.96</v>
      </c>
      <c r="I157" s="167">
        <f t="shared" si="67"/>
        <v>245.53200000000001</v>
      </c>
      <c r="J157" s="176">
        <v>25</v>
      </c>
      <c r="K157" s="177"/>
      <c r="L157" s="136" t="s">
        <v>50</v>
      </c>
      <c r="M157" s="67" t="str">
        <f>IF(K157="","-",K157/275)</f>
        <v>-</v>
      </c>
      <c r="N157" s="68">
        <f t="shared" si="87"/>
        <v>0</v>
      </c>
      <c r="O157" s="68">
        <f>IF(K157&lt;50,H157*K157*0.05,0)</f>
        <v>0</v>
      </c>
      <c r="P157" s="68">
        <f t="shared" si="93"/>
        <v>0</v>
      </c>
      <c r="Q157" s="60" t="s">
        <v>344</v>
      </c>
      <c r="R157" s="60" t="s">
        <v>387</v>
      </c>
      <c r="S157" s="175" t="s">
        <v>448</v>
      </c>
      <c r="U157" s="189"/>
    </row>
    <row r="158" spans="1:23" s="69" customFormat="1" ht="15.6" customHeight="1">
      <c r="A158" s="195">
        <v>425</v>
      </c>
      <c r="B158" s="60" t="s">
        <v>191</v>
      </c>
      <c r="C158" s="60" t="s">
        <v>192</v>
      </c>
      <c r="D158" s="188" t="s">
        <v>339</v>
      </c>
      <c r="E158" s="173" t="s">
        <v>610</v>
      </c>
      <c r="F158" s="61" t="s">
        <v>45</v>
      </c>
      <c r="G158" s="62" t="s">
        <v>46</v>
      </c>
      <c r="H158" s="63">
        <v>3.47</v>
      </c>
      <c r="I158" s="167">
        <f t="shared" si="67"/>
        <v>287.8365</v>
      </c>
      <c r="J158" s="176">
        <v>25</v>
      </c>
      <c r="K158" s="177"/>
      <c r="L158" s="136" t="s">
        <v>50</v>
      </c>
      <c r="M158" s="67" t="str">
        <f>IF(K158="","-",K158/250)</f>
        <v>-</v>
      </c>
      <c r="N158" s="68">
        <f>H158*K158</f>
        <v>0</v>
      </c>
      <c r="O158" s="68">
        <f>IF(K158&lt;50,H158*K158*0.05,0)</f>
        <v>0</v>
      </c>
      <c r="P158" s="68">
        <f>N158+O158</f>
        <v>0</v>
      </c>
      <c r="Q158" s="60" t="s">
        <v>344</v>
      </c>
      <c r="R158" s="60" t="s">
        <v>387</v>
      </c>
      <c r="S158" s="175" t="s">
        <v>448</v>
      </c>
      <c r="U158" s="189"/>
    </row>
    <row r="159" spans="1:23" s="69" customFormat="1" ht="15.6" customHeight="1">
      <c r="A159" s="195">
        <v>280</v>
      </c>
      <c r="B159" s="60"/>
      <c r="C159" s="60" t="s">
        <v>535</v>
      </c>
      <c r="D159" s="188" t="s">
        <v>339</v>
      </c>
      <c r="E159" s="173" t="s">
        <v>610</v>
      </c>
      <c r="F159" s="61" t="s">
        <v>551</v>
      </c>
      <c r="G159" s="62" t="s">
        <v>46</v>
      </c>
      <c r="H159" s="63">
        <v>2.06</v>
      </c>
      <c r="I159" s="167">
        <f t="shared" si="67"/>
        <v>170.87700000000001</v>
      </c>
      <c r="J159" s="176">
        <v>40</v>
      </c>
      <c r="K159" s="177"/>
      <c r="L159" s="136" t="s">
        <v>50</v>
      </c>
      <c r="M159" s="67" t="str">
        <f>IF(K159="","-",K159/J159)</f>
        <v>-</v>
      </c>
      <c r="N159" s="68">
        <f>H159*K159</f>
        <v>0</v>
      </c>
      <c r="O159" s="68">
        <v>0</v>
      </c>
      <c r="P159" s="68">
        <f t="shared" ref="P159" si="95">N159+O159</f>
        <v>0</v>
      </c>
      <c r="Q159" s="60" t="s">
        <v>344</v>
      </c>
      <c r="R159" s="60" t="s">
        <v>387</v>
      </c>
      <c r="S159" s="175" t="s">
        <v>448</v>
      </c>
      <c r="U159" s="189"/>
    </row>
    <row r="160" spans="1:23" s="69" customFormat="1" ht="15.6" hidden="1" customHeight="1">
      <c r="A160" s="193">
        <v>0</v>
      </c>
      <c r="B160" s="168" t="s">
        <v>193</v>
      </c>
      <c r="C160" s="168" t="s">
        <v>194</v>
      </c>
      <c r="D160" s="163" t="s">
        <v>339</v>
      </c>
      <c r="E160" s="169" t="s">
        <v>661</v>
      </c>
      <c r="F160" s="169" t="s">
        <v>45</v>
      </c>
      <c r="G160" s="170" t="s">
        <v>46</v>
      </c>
      <c r="H160" s="171">
        <v>3.8899999999999997</v>
      </c>
      <c r="I160" s="172">
        <f t="shared" si="67"/>
        <v>322.6755</v>
      </c>
      <c r="J160" s="164">
        <v>25</v>
      </c>
      <c r="K160" s="177"/>
      <c r="L160" s="165" t="s">
        <v>50</v>
      </c>
      <c r="M160" s="178" t="str">
        <f>IF(K160="","-",K160/250)</f>
        <v>-</v>
      </c>
      <c r="N160" s="179">
        <f>H160*K160</f>
        <v>0</v>
      </c>
      <c r="O160" s="179">
        <f>IF(K160&lt;50,H160*K160*0.05,0)</f>
        <v>0</v>
      </c>
      <c r="P160" s="179">
        <f>N160+O160</f>
        <v>0</v>
      </c>
      <c r="Q160" s="168" t="s">
        <v>353</v>
      </c>
      <c r="R160" s="168" t="s">
        <v>392</v>
      </c>
      <c r="S160" s="180" t="s">
        <v>449</v>
      </c>
      <c r="U160" s="189"/>
    </row>
    <row r="161" spans="1:21" s="69" customFormat="1" ht="15.6" hidden="1" customHeight="1">
      <c r="A161" s="193">
        <v>0</v>
      </c>
      <c r="B161" s="168" t="s">
        <v>195</v>
      </c>
      <c r="C161" s="168" t="s">
        <v>196</v>
      </c>
      <c r="D161" s="163" t="s">
        <v>339</v>
      </c>
      <c r="E161" s="169" t="s">
        <v>661</v>
      </c>
      <c r="F161" s="169" t="s">
        <v>83</v>
      </c>
      <c r="G161" s="170" t="s">
        <v>46</v>
      </c>
      <c r="H161" s="171">
        <v>1.7</v>
      </c>
      <c r="I161" s="172">
        <f t="shared" si="67"/>
        <v>141.01500000000001</v>
      </c>
      <c r="J161" s="164">
        <v>84</v>
      </c>
      <c r="K161" s="177"/>
      <c r="L161" s="165" t="s">
        <v>50</v>
      </c>
      <c r="M161" s="178" t="str">
        <f>IF(K161="","-",K161/84)</f>
        <v>-</v>
      </c>
      <c r="N161" s="179">
        <f t="shared" si="87"/>
        <v>0</v>
      </c>
      <c r="O161" s="179" t="s">
        <v>84</v>
      </c>
      <c r="P161" s="179">
        <f>N161</f>
        <v>0</v>
      </c>
      <c r="Q161" s="168" t="s">
        <v>353</v>
      </c>
      <c r="R161" s="168" t="s">
        <v>392</v>
      </c>
      <c r="S161" s="180" t="s">
        <v>449</v>
      </c>
      <c r="U161" s="189"/>
    </row>
    <row r="162" spans="1:21" s="69" customFormat="1" ht="15" customHeight="1">
      <c r="A162" s="195">
        <v>775</v>
      </c>
      <c r="B162" s="60" t="s">
        <v>197</v>
      </c>
      <c r="C162" s="60" t="s">
        <v>198</v>
      </c>
      <c r="D162" s="188" t="s">
        <v>339</v>
      </c>
      <c r="E162" s="173" t="s">
        <v>611</v>
      </c>
      <c r="F162" s="61" t="s">
        <v>74</v>
      </c>
      <c r="G162" s="62" t="s">
        <v>46</v>
      </c>
      <c r="H162" s="63">
        <v>4.59</v>
      </c>
      <c r="I162" s="167">
        <f t="shared" si="67"/>
        <v>380.7405</v>
      </c>
      <c r="J162" s="176">
        <v>25</v>
      </c>
      <c r="K162" s="177"/>
      <c r="L162" s="136" t="s">
        <v>50</v>
      </c>
      <c r="M162" s="67" t="str">
        <f>IF(K162="","-",K162/275)</f>
        <v>-</v>
      </c>
      <c r="N162" s="68">
        <f t="shared" si="87"/>
        <v>0</v>
      </c>
      <c r="O162" s="68">
        <f>IF(K162&lt;50,H162*K162*0.05,0)</f>
        <v>0</v>
      </c>
      <c r="P162" s="68">
        <f t="shared" ref="P162:P167" si="96">N162+O162</f>
        <v>0</v>
      </c>
      <c r="Q162" s="60" t="s">
        <v>344</v>
      </c>
      <c r="R162" s="60" t="s">
        <v>349</v>
      </c>
      <c r="S162" s="175" t="s">
        <v>450</v>
      </c>
      <c r="U162" s="189"/>
    </row>
    <row r="163" spans="1:21" s="69" customFormat="1" ht="15.6" customHeight="1">
      <c r="A163" s="195">
        <v>195</v>
      </c>
      <c r="B163" s="60"/>
      <c r="C163" s="60" t="s">
        <v>536</v>
      </c>
      <c r="D163" s="188" t="s">
        <v>339</v>
      </c>
      <c r="E163" s="173" t="s">
        <v>611</v>
      </c>
      <c r="F163" s="61" t="s">
        <v>550</v>
      </c>
      <c r="G163" s="62" t="s">
        <v>46</v>
      </c>
      <c r="H163" s="63">
        <v>4.76</v>
      </c>
      <c r="I163" s="167">
        <f t="shared" si="67"/>
        <v>394.84199999999998</v>
      </c>
      <c r="J163" s="176">
        <v>25</v>
      </c>
      <c r="K163" s="177"/>
      <c r="L163" s="136" t="s">
        <v>50</v>
      </c>
      <c r="M163" s="67" t="str">
        <f t="shared" ref="M163:M165" si="97">IF(K163="","-",K163/J163)</f>
        <v>-</v>
      </c>
      <c r="N163" s="68">
        <f t="shared" si="87"/>
        <v>0</v>
      </c>
      <c r="O163" s="68">
        <v>0</v>
      </c>
      <c r="P163" s="68">
        <f t="shared" si="96"/>
        <v>0</v>
      </c>
      <c r="Q163" s="60" t="s">
        <v>344</v>
      </c>
      <c r="R163" s="60" t="s">
        <v>349</v>
      </c>
      <c r="S163" s="175" t="s">
        <v>450</v>
      </c>
      <c r="U163" s="189"/>
    </row>
    <row r="164" spans="1:21" s="69" customFormat="1" ht="15.6" customHeight="1">
      <c r="A164" s="195">
        <v>1000</v>
      </c>
      <c r="B164" s="60"/>
      <c r="C164" s="60" t="s">
        <v>537</v>
      </c>
      <c r="D164" s="188" t="s">
        <v>339</v>
      </c>
      <c r="E164" s="173" t="s">
        <v>611</v>
      </c>
      <c r="F164" s="61" t="s">
        <v>551</v>
      </c>
      <c r="G164" s="62" t="s">
        <v>46</v>
      </c>
      <c r="H164" s="63">
        <v>4.1100000000000003</v>
      </c>
      <c r="I164" s="167">
        <f t="shared" ref="I164:I196" si="98">H164*$O$7</f>
        <v>340.92450000000002</v>
      </c>
      <c r="J164" s="176">
        <v>40</v>
      </c>
      <c r="K164" s="177"/>
      <c r="L164" s="136" t="s">
        <v>50</v>
      </c>
      <c r="M164" s="67" t="str">
        <f t="shared" si="97"/>
        <v>-</v>
      </c>
      <c r="N164" s="68">
        <f t="shared" si="87"/>
        <v>0</v>
      </c>
      <c r="O164" s="68">
        <v>0</v>
      </c>
      <c r="P164" s="68">
        <f t="shared" si="96"/>
        <v>0</v>
      </c>
      <c r="Q164" s="60" t="s">
        <v>344</v>
      </c>
      <c r="R164" s="60" t="s">
        <v>349</v>
      </c>
      <c r="S164" s="175" t="s">
        <v>450</v>
      </c>
      <c r="U164" s="189"/>
    </row>
    <row r="165" spans="1:21" s="69" customFormat="1" ht="15.6" customHeight="1">
      <c r="A165" s="195">
        <v>1190</v>
      </c>
      <c r="B165" s="60"/>
      <c r="C165" s="60" t="s">
        <v>538</v>
      </c>
      <c r="D165" s="188" t="s">
        <v>339</v>
      </c>
      <c r="E165" s="187" t="s">
        <v>706</v>
      </c>
      <c r="F165" s="61" t="s">
        <v>551</v>
      </c>
      <c r="G165" s="62" t="s">
        <v>46</v>
      </c>
      <c r="H165" s="63">
        <v>2.97</v>
      </c>
      <c r="I165" s="167">
        <f t="shared" si="98"/>
        <v>246.36150000000004</v>
      </c>
      <c r="J165" s="176">
        <v>40</v>
      </c>
      <c r="K165" s="177"/>
      <c r="L165" s="136" t="s">
        <v>50</v>
      </c>
      <c r="M165" s="67" t="str">
        <f t="shared" si="97"/>
        <v>-</v>
      </c>
      <c r="N165" s="68">
        <f t="shared" si="87"/>
        <v>0</v>
      </c>
      <c r="O165" s="68">
        <v>0</v>
      </c>
      <c r="P165" s="68">
        <f t="shared" si="96"/>
        <v>0</v>
      </c>
      <c r="Q165" s="60" t="s">
        <v>340</v>
      </c>
      <c r="R165" s="60" t="s">
        <v>393</v>
      </c>
      <c r="S165" s="175" t="s">
        <v>451</v>
      </c>
      <c r="U165" s="189"/>
    </row>
    <row r="166" spans="1:21" s="69" customFormat="1" ht="15.6" customHeight="1">
      <c r="A166" s="195">
        <v>2325</v>
      </c>
      <c r="B166" s="60" t="s">
        <v>199</v>
      </c>
      <c r="C166" s="60" t="s">
        <v>685</v>
      </c>
      <c r="D166" s="188" t="s">
        <v>339</v>
      </c>
      <c r="E166" s="187" t="s">
        <v>706</v>
      </c>
      <c r="F166" s="61" t="s">
        <v>493</v>
      </c>
      <c r="G166" s="62" t="s">
        <v>46</v>
      </c>
      <c r="H166" s="63">
        <v>5.25</v>
      </c>
      <c r="I166" s="167">
        <f t="shared" ref="I166" si="99">H166*$O$7</f>
        <v>435.48750000000001</v>
      </c>
      <c r="J166" s="176">
        <v>25</v>
      </c>
      <c r="K166" s="177"/>
      <c r="L166" s="136" t="s">
        <v>50</v>
      </c>
      <c r="M166" s="67" t="str">
        <f>IF(K166="","-",K166/275)</f>
        <v>-</v>
      </c>
      <c r="N166" s="68">
        <f t="shared" ref="N166" si="100">H166*K166</f>
        <v>0</v>
      </c>
      <c r="O166" s="68">
        <f>IF(K166&lt;50,H166*K166*0.05,0)</f>
        <v>0</v>
      </c>
      <c r="P166" s="68">
        <f t="shared" ref="P166" si="101">N166+O166</f>
        <v>0</v>
      </c>
      <c r="Q166" s="60" t="s">
        <v>340</v>
      </c>
      <c r="R166" s="60" t="s">
        <v>393</v>
      </c>
      <c r="S166" s="175" t="s">
        <v>451</v>
      </c>
      <c r="U166" s="189"/>
    </row>
    <row r="167" spans="1:21" s="69" customFormat="1" ht="15.6" hidden="1" customHeight="1">
      <c r="A167" s="193">
        <v>0</v>
      </c>
      <c r="B167" s="168" t="s">
        <v>199</v>
      </c>
      <c r="C167" s="168" t="s">
        <v>200</v>
      </c>
      <c r="D167" s="163" t="s">
        <v>339</v>
      </c>
      <c r="E167" s="169" t="s">
        <v>612</v>
      </c>
      <c r="F167" s="169" t="s">
        <v>74</v>
      </c>
      <c r="G167" s="170" t="s">
        <v>46</v>
      </c>
      <c r="H167" s="171">
        <v>4.08</v>
      </c>
      <c r="I167" s="172">
        <f t="shared" si="98"/>
        <v>338.43600000000004</v>
      </c>
      <c r="J167" s="164">
        <v>25</v>
      </c>
      <c r="K167" s="177"/>
      <c r="L167" s="165" t="s">
        <v>474</v>
      </c>
      <c r="M167" s="178" t="str">
        <f>IF(K167="","-",K167/275)</f>
        <v>-</v>
      </c>
      <c r="N167" s="179">
        <f t="shared" si="87"/>
        <v>0</v>
      </c>
      <c r="O167" s="179">
        <f>IF(K167&lt;50,H167*K167*0.05,0)</f>
        <v>0</v>
      </c>
      <c r="P167" s="179">
        <f t="shared" si="96"/>
        <v>0</v>
      </c>
      <c r="Q167" s="168" t="s">
        <v>340</v>
      </c>
      <c r="R167" s="168" t="s">
        <v>393</v>
      </c>
      <c r="S167" s="180" t="s">
        <v>451</v>
      </c>
      <c r="U167" s="189"/>
    </row>
    <row r="168" spans="1:21" s="69" customFormat="1" ht="15.6" hidden="1" customHeight="1">
      <c r="A168" s="193">
        <v>0</v>
      </c>
      <c r="B168" s="168" t="s">
        <v>201</v>
      </c>
      <c r="C168" s="168" t="s">
        <v>202</v>
      </c>
      <c r="D168" s="163" t="s">
        <v>339</v>
      </c>
      <c r="E168" s="169" t="s">
        <v>613</v>
      </c>
      <c r="F168" s="169" t="s">
        <v>45</v>
      </c>
      <c r="G168" s="170" t="s">
        <v>46</v>
      </c>
      <c r="H168" s="171">
        <v>4.8599999999999994</v>
      </c>
      <c r="I168" s="172">
        <f t="shared" si="98"/>
        <v>403.13699999999994</v>
      </c>
      <c r="J168" s="164">
        <v>25</v>
      </c>
      <c r="K168" s="177"/>
      <c r="L168" s="165" t="s">
        <v>474</v>
      </c>
      <c r="M168" s="178" t="str">
        <f>IF(K168="","-",K168/250)</f>
        <v>-</v>
      </c>
      <c r="N168" s="179">
        <f>H168*K168</f>
        <v>0</v>
      </c>
      <c r="O168" s="179">
        <f>IF(K168&lt;50,H168*K168*0.05,0)</f>
        <v>0</v>
      </c>
      <c r="P168" s="179">
        <f>N168+O168</f>
        <v>0</v>
      </c>
      <c r="Q168" s="168" t="s">
        <v>344</v>
      </c>
      <c r="R168" s="168" t="s">
        <v>394</v>
      </c>
      <c r="S168" s="180" t="s">
        <v>452</v>
      </c>
      <c r="U168" s="189"/>
    </row>
    <row r="169" spans="1:21" s="69" customFormat="1" ht="15.6" hidden="1" customHeight="1">
      <c r="A169" s="193">
        <v>0</v>
      </c>
      <c r="B169" s="168" t="s">
        <v>203</v>
      </c>
      <c r="C169" s="168" t="s">
        <v>204</v>
      </c>
      <c r="D169" s="163" t="s">
        <v>339</v>
      </c>
      <c r="E169" s="169" t="s">
        <v>614</v>
      </c>
      <c r="F169" s="169" t="s">
        <v>83</v>
      </c>
      <c r="G169" s="170" t="s">
        <v>46</v>
      </c>
      <c r="H169" s="171">
        <v>1.7</v>
      </c>
      <c r="I169" s="172">
        <f t="shared" si="98"/>
        <v>141.01500000000001</v>
      </c>
      <c r="J169" s="164">
        <v>84</v>
      </c>
      <c r="K169" s="177"/>
      <c r="L169" s="165" t="s">
        <v>474</v>
      </c>
      <c r="M169" s="178" t="str">
        <f>IF(K169="","-",K169/84)</f>
        <v>-</v>
      </c>
      <c r="N169" s="179">
        <f t="shared" si="87"/>
        <v>0</v>
      </c>
      <c r="O169" s="179" t="s">
        <v>84</v>
      </c>
      <c r="P169" s="179">
        <f>N169</f>
        <v>0</v>
      </c>
      <c r="Q169" s="168" t="s">
        <v>353</v>
      </c>
      <c r="R169" s="168" t="s">
        <v>395</v>
      </c>
      <c r="S169" s="180" t="s">
        <v>453</v>
      </c>
      <c r="U169" s="189"/>
    </row>
    <row r="170" spans="1:21" s="69" customFormat="1" ht="15.6" hidden="1" customHeight="1">
      <c r="A170" s="193">
        <v>0</v>
      </c>
      <c r="B170" s="168" t="s">
        <v>205</v>
      </c>
      <c r="C170" s="168" t="s">
        <v>206</v>
      </c>
      <c r="D170" s="163" t="s">
        <v>339</v>
      </c>
      <c r="E170" s="169" t="s">
        <v>615</v>
      </c>
      <c r="F170" s="169" t="s">
        <v>83</v>
      </c>
      <c r="G170" s="170" t="s">
        <v>46</v>
      </c>
      <c r="H170" s="171">
        <v>1.7</v>
      </c>
      <c r="I170" s="172">
        <f t="shared" si="98"/>
        <v>141.01500000000001</v>
      </c>
      <c r="J170" s="164">
        <v>84</v>
      </c>
      <c r="K170" s="177"/>
      <c r="L170" s="165" t="s">
        <v>474</v>
      </c>
      <c r="M170" s="178" t="str">
        <f>IF(K170="","-",K170/84)</f>
        <v>-</v>
      </c>
      <c r="N170" s="179">
        <f t="shared" si="87"/>
        <v>0</v>
      </c>
      <c r="O170" s="179" t="s">
        <v>84</v>
      </c>
      <c r="P170" s="179">
        <f>N170</f>
        <v>0</v>
      </c>
      <c r="Q170" s="168" t="s">
        <v>353</v>
      </c>
      <c r="R170" s="168" t="s">
        <v>396</v>
      </c>
      <c r="S170" s="180" t="s">
        <v>454</v>
      </c>
      <c r="U170" s="189"/>
    </row>
    <row r="171" spans="1:21" s="69" customFormat="1" ht="15.6" hidden="1" customHeight="1">
      <c r="A171" s="193">
        <v>0</v>
      </c>
      <c r="B171" s="168" t="s">
        <v>207</v>
      </c>
      <c r="C171" s="168" t="s">
        <v>208</v>
      </c>
      <c r="D171" s="163" t="s">
        <v>339</v>
      </c>
      <c r="E171" s="169" t="s">
        <v>616</v>
      </c>
      <c r="F171" s="169" t="s">
        <v>74</v>
      </c>
      <c r="G171" s="170" t="s">
        <v>71</v>
      </c>
      <c r="H171" s="171">
        <v>2.1799999999999997</v>
      </c>
      <c r="I171" s="172">
        <f t="shared" si="98"/>
        <v>180.83099999999999</v>
      </c>
      <c r="J171" s="164">
        <v>25</v>
      </c>
      <c r="K171" s="177"/>
      <c r="L171" s="165" t="s">
        <v>474</v>
      </c>
      <c r="M171" s="178" t="str">
        <f>IF(K171="","-",K171/275)</f>
        <v>-</v>
      </c>
      <c r="N171" s="179">
        <f t="shared" si="87"/>
        <v>0</v>
      </c>
      <c r="O171" s="179">
        <f>IF(K171&lt;50,H171*K171*0.05,0)</f>
        <v>0</v>
      </c>
      <c r="P171" s="179">
        <f t="shared" ref="P171:P183" si="102">N171+O171</f>
        <v>0</v>
      </c>
      <c r="Q171" s="168" t="s">
        <v>376</v>
      </c>
      <c r="R171" s="168" t="s">
        <v>397</v>
      </c>
      <c r="S171" s="180" t="s">
        <v>455</v>
      </c>
      <c r="U171" s="189"/>
    </row>
    <row r="172" spans="1:21" s="69" customFormat="1" ht="15.6" hidden="1" customHeight="1">
      <c r="A172" s="193">
        <v>0</v>
      </c>
      <c r="B172" s="168" t="s">
        <v>209</v>
      </c>
      <c r="C172" s="168" t="s">
        <v>210</v>
      </c>
      <c r="D172" s="163" t="s">
        <v>339</v>
      </c>
      <c r="E172" s="169" t="s">
        <v>616</v>
      </c>
      <c r="F172" s="169" t="s">
        <v>45</v>
      </c>
      <c r="G172" s="170" t="s">
        <v>71</v>
      </c>
      <c r="H172" s="171">
        <v>2.9899999999999998</v>
      </c>
      <c r="I172" s="172">
        <f t="shared" si="98"/>
        <v>248.0205</v>
      </c>
      <c r="J172" s="164">
        <v>25</v>
      </c>
      <c r="K172" s="177"/>
      <c r="L172" s="165" t="s">
        <v>474</v>
      </c>
      <c r="M172" s="178" t="str">
        <f>IF(K172="","-",K172/250)</f>
        <v>-</v>
      </c>
      <c r="N172" s="179">
        <f>H172*K172</f>
        <v>0</v>
      </c>
      <c r="O172" s="179">
        <f>IF(K172&lt;50,H172*K172*0.05,0)</f>
        <v>0</v>
      </c>
      <c r="P172" s="179">
        <f>N172+O172</f>
        <v>0</v>
      </c>
      <c r="Q172" s="168" t="s">
        <v>376</v>
      </c>
      <c r="R172" s="168" t="s">
        <v>397</v>
      </c>
      <c r="S172" s="180" t="s">
        <v>455</v>
      </c>
      <c r="U172" s="189"/>
    </row>
    <row r="173" spans="1:21" s="69" customFormat="1" ht="15.6" customHeight="1">
      <c r="A173" s="195">
        <v>200</v>
      </c>
      <c r="B173" s="60"/>
      <c r="C173" s="60" t="s">
        <v>539</v>
      </c>
      <c r="D173" s="188" t="s">
        <v>339</v>
      </c>
      <c r="E173" s="61" t="s">
        <v>707</v>
      </c>
      <c r="F173" s="61" t="s">
        <v>550</v>
      </c>
      <c r="G173" s="62" t="s">
        <v>46</v>
      </c>
      <c r="H173" s="63">
        <v>2.63</v>
      </c>
      <c r="I173" s="167">
        <f t="shared" si="98"/>
        <v>218.1585</v>
      </c>
      <c r="J173" s="176">
        <v>25</v>
      </c>
      <c r="K173" s="177"/>
      <c r="L173" s="136" t="s">
        <v>50</v>
      </c>
      <c r="M173" s="67" t="str">
        <f t="shared" ref="M173:M174" si="103">IF(K173="","-",K173/J173)</f>
        <v>-</v>
      </c>
      <c r="N173" s="68">
        <f t="shared" ref="N173:N174" si="104">H173*K173</f>
        <v>0</v>
      </c>
      <c r="O173" s="68">
        <v>0</v>
      </c>
      <c r="P173" s="68">
        <f t="shared" ref="P173:P174" si="105">N173+O173</f>
        <v>0</v>
      </c>
      <c r="Q173" s="60" t="s">
        <v>344</v>
      </c>
      <c r="R173" s="60" t="s">
        <v>356</v>
      </c>
      <c r="S173" s="175" t="s">
        <v>458</v>
      </c>
      <c r="U173" s="189"/>
    </row>
    <row r="174" spans="1:21" s="69" customFormat="1" ht="15.6" customHeight="1">
      <c r="A174" s="195">
        <v>640</v>
      </c>
      <c r="B174" s="60"/>
      <c r="C174" s="60" t="s">
        <v>540</v>
      </c>
      <c r="D174" s="188" t="s">
        <v>339</v>
      </c>
      <c r="E174" s="61" t="s">
        <v>707</v>
      </c>
      <c r="F174" s="61" t="s">
        <v>551</v>
      </c>
      <c r="G174" s="62" t="s">
        <v>46</v>
      </c>
      <c r="H174" s="63">
        <v>2.06</v>
      </c>
      <c r="I174" s="167">
        <f t="shared" si="98"/>
        <v>170.87700000000001</v>
      </c>
      <c r="J174" s="176">
        <v>40</v>
      </c>
      <c r="K174" s="177"/>
      <c r="L174" s="136" t="s">
        <v>50</v>
      </c>
      <c r="M174" s="67" t="str">
        <f t="shared" si="103"/>
        <v>-</v>
      </c>
      <c r="N174" s="68">
        <f t="shared" si="104"/>
        <v>0</v>
      </c>
      <c r="O174" s="68">
        <v>0</v>
      </c>
      <c r="P174" s="68">
        <f t="shared" si="105"/>
        <v>0</v>
      </c>
      <c r="Q174" s="60" t="s">
        <v>344</v>
      </c>
      <c r="R174" s="60" t="s">
        <v>356</v>
      </c>
      <c r="S174" s="175" t="s">
        <v>458</v>
      </c>
      <c r="U174" s="189"/>
    </row>
    <row r="175" spans="1:21" s="69" customFormat="1" ht="15.6" customHeight="1">
      <c r="A175" s="195">
        <v>2025</v>
      </c>
      <c r="B175" s="60" t="s">
        <v>215</v>
      </c>
      <c r="C175" s="60" t="s">
        <v>216</v>
      </c>
      <c r="D175" s="188" t="s">
        <v>339</v>
      </c>
      <c r="E175" s="61" t="s">
        <v>707</v>
      </c>
      <c r="F175" s="61" t="s">
        <v>45</v>
      </c>
      <c r="G175" s="62" t="s">
        <v>46</v>
      </c>
      <c r="H175" s="63">
        <v>3.4899999999999998</v>
      </c>
      <c r="I175" s="167">
        <f t="shared" si="98"/>
        <v>289.49549999999999</v>
      </c>
      <c r="J175" s="176">
        <v>25</v>
      </c>
      <c r="K175" s="177"/>
      <c r="L175" s="136" t="s">
        <v>50</v>
      </c>
      <c r="M175" s="67" t="str">
        <f t="shared" ref="M175:M177" si="106">IF(K175="","-",K175/250)</f>
        <v>-</v>
      </c>
      <c r="N175" s="68">
        <f t="shared" si="87"/>
        <v>0</v>
      </c>
      <c r="O175" s="68">
        <f t="shared" ref="O175:O177" si="107">IF(K175&lt;50,H175*K175*0.05,0)</f>
        <v>0</v>
      </c>
      <c r="P175" s="68">
        <f t="shared" si="102"/>
        <v>0</v>
      </c>
      <c r="Q175" s="60" t="s">
        <v>344</v>
      </c>
      <c r="R175" s="60" t="s">
        <v>356</v>
      </c>
      <c r="S175" s="175" t="s">
        <v>458</v>
      </c>
      <c r="U175" s="189"/>
    </row>
    <row r="176" spans="1:21" s="69" customFormat="1" ht="15.6" customHeight="1">
      <c r="A176" s="195">
        <v>225</v>
      </c>
      <c r="B176" s="60" t="s">
        <v>215</v>
      </c>
      <c r="C176" s="60" t="s">
        <v>217</v>
      </c>
      <c r="D176" s="188" t="s">
        <v>339</v>
      </c>
      <c r="E176" s="61" t="s">
        <v>707</v>
      </c>
      <c r="F176" s="61" t="s">
        <v>45</v>
      </c>
      <c r="G176" s="62" t="s">
        <v>46</v>
      </c>
      <c r="H176" s="63">
        <v>3.4899999999999998</v>
      </c>
      <c r="I176" s="167">
        <f t="shared" si="98"/>
        <v>289.49549999999999</v>
      </c>
      <c r="J176" s="176">
        <v>25</v>
      </c>
      <c r="K176" s="177"/>
      <c r="L176" s="136" t="s">
        <v>50</v>
      </c>
      <c r="M176" s="67" t="str">
        <f t="shared" si="106"/>
        <v>-</v>
      </c>
      <c r="N176" s="68">
        <f t="shared" si="87"/>
        <v>0</v>
      </c>
      <c r="O176" s="68">
        <f t="shared" si="107"/>
        <v>0</v>
      </c>
      <c r="P176" s="68">
        <f t="shared" si="102"/>
        <v>0</v>
      </c>
      <c r="Q176" s="60" t="s">
        <v>344</v>
      </c>
      <c r="R176" s="60" t="s">
        <v>356</v>
      </c>
      <c r="S176" s="175" t="s">
        <v>458</v>
      </c>
      <c r="U176" s="189"/>
    </row>
    <row r="177" spans="1:21" s="69" customFormat="1" ht="15.6" customHeight="1">
      <c r="A177" s="195">
        <v>425</v>
      </c>
      <c r="B177" s="60" t="s">
        <v>215</v>
      </c>
      <c r="C177" s="60" t="s">
        <v>218</v>
      </c>
      <c r="D177" s="188" t="s">
        <v>339</v>
      </c>
      <c r="E177" s="61" t="s">
        <v>707</v>
      </c>
      <c r="F177" s="61" t="s">
        <v>45</v>
      </c>
      <c r="G177" s="62" t="s">
        <v>71</v>
      </c>
      <c r="H177" s="63">
        <v>3.4899999999999998</v>
      </c>
      <c r="I177" s="167">
        <f t="shared" si="98"/>
        <v>289.49549999999999</v>
      </c>
      <c r="J177" s="176">
        <v>25</v>
      </c>
      <c r="K177" s="66"/>
      <c r="L177" s="136" t="s">
        <v>50</v>
      </c>
      <c r="M177" s="67" t="str">
        <f t="shared" si="106"/>
        <v>-</v>
      </c>
      <c r="N177" s="68">
        <f t="shared" si="87"/>
        <v>0</v>
      </c>
      <c r="O177" s="68">
        <f t="shared" si="107"/>
        <v>0</v>
      </c>
      <c r="P177" s="68">
        <f t="shared" si="102"/>
        <v>0</v>
      </c>
      <c r="Q177" s="60" t="s">
        <v>344</v>
      </c>
      <c r="R177" s="60" t="s">
        <v>356</v>
      </c>
      <c r="S177" s="175" t="s">
        <v>458</v>
      </c>
      <c r="U177" s="189"/>
    </row>
    <row r="178" spans="1:21" s="69" customFormat="1" ht="15.6" customHeight="1">
      <c r="A178" s="195">
        <v>425</v>
      </c>
      <c r="B178" s="60"/>
      <c r="C178" s="60" t="s">
        <v>541</v>
      </c>
      <c r="D178" s="188" t="s">
        <v>339</v>
      </c>
      <c r="E178" s="173" t="s">
        <v>711</v>
      </c>
      <c r="F178" s="61" t="s">
        <v>550</v>
      </c>
      <c r="G178" s="62" t="s">
        <v>46</v>
      </c>
      <c r="H178" s="63">
        <v>4.76</v>
      </c>
      <c r="I178" s="167">
        <f t="shared" si="98"/>
        <v>394.84199999999998</v>
      </c>
      <c r="J178" s="176">
        <v>25</v>
      </c>
      <c r="K178" s="177"/>
      <c r="L178" s="136" t="s">
        <v>50</v>
      </c>
      <c r="M178" s="67" t="str">
        <f t="shared" ref="M178:M179" si="108">IF(K178="","-",K178/J178)</f>
        <v>-</v>
      </c>
      <c r="N178" s="68">
        <f t="shared" si="87"/>
        <v>0</v>
      </c>
      <c r="O178" s="68">
        <v>0</v>
      </c>
      <c r="P178" s="68">
        <f t="shared" si="102"/>
        <v>0</v>
      </c>
      <c r="Q178" s="60" t="s">
        <v>400</v>
      </c>
      <c r="R178" s="60" t="s">
        <v>401</v>
      </c>
      <c r="S178" s="175" t="s">
        <v>459</v>
      </c>
      <c r="U178" s="189"/>
    </row>
    <row r="179" spans="1:21" s="69" customFormat="1" ht="15.6" customHeight="1">
      <c r="A179" s="195">
        <v>4000</v>
      </c>
      <c r="B179" s="60"/>
      <c r="C179" s="60" t="s">
        <v>542</v>
      </c>
      <c r="D179" s="188" t="s">
        <v>339</v>
      </c>
      <c r="E179" s="173" t="s">
        <v>711</v>
      </c>
      <c r="F179" s="61" t="s">
        <v>551</v>
      </c>
      <c r="G179" s="62" t="s">
        <v>46</v>
      </c>
      <c r="H179" s="63">
        <v>3.13</v>
      </c>
      <c r="I179" s="167">
        <f t="shared" si="98"/>
        <v>259.63350000000003</v>
      </c>
      <c r="J179" s="176">
        <v>40</v>
      </c>
      <c r="K179" s="177"/>
      <c r="L179" s="136" t="s">
        <v>50</v>
      </c>
      <c r="M179" s="67" t="str">
        <f t="shared" si="108"/>
        <v>-</v>
      </c>
      <c r="N179" s="68">
        <f t="shared" si="87"/>
        <v>0</v>
      </c>
      <c r="O179" s="68">
        <v>0</v>
      </c>
      <c r="P179" s="68">
        <f t="shared" si="102"/>
        <v>0</v>
      </c>
      <c r="Q179" s="60" t="s">
        <v>400</v>
      </c>
      <c r="R179" s="60" t="s">
        <v>401</v>
      </c>
      <c r="S179" s="175" t="s">
        <v>459</v>
      </c>
      <c r="U179" s="189"/>
    </row>
    <row r="180" spans="1:21" s="69" customFormat="1" ht="15.6" hidden="1" customHeight="1">
      <c r="A180" s="193">
        <v>0</v>
      </c>
      <c r="B180" s="168" t="s">
        <v>219</v>
      </c>
      <c r="C180" s="168" t="s">
        <v>220</v>
      </c>
      <c r="D180" s="163" t="s">
        <v>339</v>
      </c>
      <c r="E180" s="169" t="s">
        <v>698</v>
      </c>
      <c r="F180" s="169" t="s">
        <v>74</v>
      </c>
      <c r="G180" s="170" t="s">
        <v>46</v>
      </c>
      <c r="H180" s="171">
        <v>4.2699999999999996</v>
      </c>
      <c r="I180" s="172">
        <f t="shared" si="98"/>
        <v>354.19649999999996</v>
      </c>
      <c r="J180" s="164">
        <v>25</v>
      </c>
      <c r="K180" s="177"/>
      <c r="L180" s="165" t="s">
        <v>50</v>
      </c>
      <c r="M180" s="178" t="str">
        <f>IF(K180="","-",K180/275)</f>
        <v>-</v>
      </c>
      <c r="N180" s="179">
        <f t="shared" ref="N180:N211" si="109">H180*K180</f>
        <v>0</v>
      </c>
      <c r="O180" s="179">
        <f>IF(K180&lt;50,H180*K180*0.05,0)</f>
        <v>0</v>
      </c>
      <c r="P180" s="179">
        <f t="shared" si="102"/>
        <v>0</v>
      </c>
      <c r="Q180" s="168" t="s">
        <v>400</v>
      </c>
      <c r="R180" s="168" t="s">
        <v>401</v>
      </c>
      <c r="S180" s="175" t="s">
        <v>459</v>
      </c>
      <c r="U180" s="189"/>
    </row>
    <row r="181" spans="1:21" s="69" customFormat="1" ht="15.6" hidden="1" customHeight="1">
      <c r="A181" s="193">
        <v>0</v>
      </c>
      <c r="B181" s="168" t="s">
        <v>221</v>
      </c>
      <c r="C181" s="168" t="s">
        <v>222</v>
      </c>
      <c r="D181" s="163" t="s">
        <v>339</v>
      </c>
      <c r="E181" s="169" t="s">
        <v>617</v>
      </c>
      <c r="F181" s="169" t="s">
        <v>45</v>
      </c>
      <c r="G181" s="170" t="s">
        <v>46</v>
      </c>
      <c r="H181" s="171">
        <v>4.8599999999999994</v>
      </c>
      <c r="I181" s="172">
        <f t="shared" si="98"/>
        <v>403.13699999999994</v>
      </c>
      <c r="J181" s="164">
        <v>25</v>
      </c>
      <c r="K181" s="177"/>
      <c r="L181" s="165" t="s">
        <v>474</v>
      </c>
      <c r="M181" s="178" t="str">
        <f t="shared" ref="M181:M183" si="110">IF(K181="","-",K181/250)</f>
        <v>-</v>
      </c>
      <c r="N181" s="179">
        <f t="shared" si="109"/>
        <v>0</v>
      </c>
      <c r="O181" s="179">
        <f t="shared" ref="O181:O183" si="111">IF(K181&lt;50,H181*K181*0.05,0)</f>
        <v>0</v>
      </c>
      <c r="P181" s="179">
        <f t="shared" si="102"/>
        <v>0</v>
      </c>
      <c r="Q181" s="168" t="s">
        <v>400</v>
      </c>
      <c r="R181" s="168" t="s">
        <v>401</v>
      </c>
      <c r="S181" s="180" t="s">
        <v>459</v>
      </c>
      <c r="U181" s="189"/>
    </row>
    <row r="182" spans="1:21" s="69" customFormat="1" ht="15.6" hidden="1" customHeight="1">
      <c r="A182" s="193">
        <v>0</v>
      </c>
      <c r="B182" s="168" t="s">
        <v>221</v>
      </c>
      <c r="C182" s="168" t="s">
        <v>223</v>
      </c>
      <c r="D182" s="163" t="s">
        <v>339</v>
      </c>
      <c r="E182" s="169" t="s">
        <v>617</v>
      </c>
      <c r="F182" s="169" t="s">
        <v>45</v>
      </c>
      <c r="G182" s="170" t="s">
        <v>46</v>
      </c>
      <c r="H182" s="171">
        <v>4.8599999999999994</v>
      </c>
      <c r="I182" s="172">
        <f t="shared" si="98"/>
        <v>403.13699999999994</v>
      </c>
      <c r="J182" s="164">
        <v>25</v>
      </c>
      <c r="K182" s="177"/>
      <c r="L182" s="165" t="s">
        <v>474</v>
      </c>
      <c r="M182" s="178" t="str">
        <f t="shared" si="110"/>
        <v>-</v>
      </c>
      <c r="N182" s="179">
        <f t="shared" si="109"/>
        <v>0</v>
      </c>
      <c r="O182" s="179">
        <f t="shared" si="111"/>
        <v>0</v>
      </c>
      <c r="P182" s="179">
        <f t="shared" si="102"/>
        <v>0</v>
      </c>
      <c r="Q182" s="168" t="s">
        <v>400</v>
      </c>
      <c r="R182" s="168" t="s">
        <v>401</v>
      </c>
      <c r="S182" s="180" t="s">
        <v>459</v>
      </c>
      <c r="U182" s="189"/>
    </row>
    <row r="183" spans="1:21" s="69" customFormat="1" ht="15.6" hidden="1" customHeight="1">
      <c r="A183" s="193">
        <v>0</v>
      </c>
      <c r="B183" s="168" t="s">
        <v>224</v>
      </c>
      <c r="C183" s="168" t="s">
        <v>225</v>
      </c>
      <c r="D183" s="163" t="s">
        <v>339</v>
      </c>
      <c r="E183" s="169" t="s">
        <v>665</v>
      </c>
      <c r="F183" s="169" t="s">
        <v>45</v>
      </c>
      <c r="G183" s="170" t="s">
        <v>46</v>
      </c>
      <c r="H183" s="171">
        <v>3.8899999999999997</v>
      </c>
      <c r="I183" s="172">
        <f t="shared" si="98"/>
        <v>322.6755</v>
      </c>
      <c r="J183" s="164">
        <v>25</v>
      </c>
      <c r="K183" s="177"/>
      <c r="L183" s="165" t="s">
        <v>50</v>
      </c>
      <c r="M183" s="178" t="str">
        <f t="shared" si="110"/>
        <v>-</v>
      </c>
      <c r="N183" s="179">
        <f t="shared" si="109"/>
        <v>0</v>
      </c>
      <c r="O183" s="179">
        <f t="shared" si="111"/>
        <v>0</v>
      </c>
      <c r="P183" s="179">
        <f t="shared" si="102"/>
        <v>0</v>
      </c>
      <c r="Q183" s="168" t="s">
        <v>359</v>
      </c>
      <c r="R183" s="168" t="s">
        <v>402</v>
      </c>
      <c r="S183" s="180" t="s">
        <v>460</v>
      </c>
      <c r="U183" s="189"/>
    </row>
    <row r="184" spans="1:21" s="69" customFormat="1" ht="15.6" hidden="1" customHeight="1">
      <c r="A184" s="193">
        <v>0</v>
      </c>
      <c r="B184" s="168" t="s">
        <v>226</v>
      </c>
      <c r="C184" s="168" t="s">
        <v>227</v>
      </c>
      <c r="D184" s="163" t="s">
        <v>339</v>
      </c>
      <c r="E184" s="169" t="s">
        <v>665</v>
      </c>
      <c r="F184" s="169" t="s">
        <v>83</v>
      </c>
      <c r="G184" s="170" t="s">
        <v>46</v>
      </c>
      <c r="H184" s="171">
        <v>1.7</v>
      </c>
      <c r="I184" s="172">
        <f t="shared" si="98"/>
        <v>141.01500000000001</v>
      </c>
      <c r="J184" s="164">
        <v>84</v>
      </c>
      <c r="K184" s="177"/>
      <c r="L184" s="165" t="s">
        <v>50</v>
      </c>
      <c r="M184" s="178" t="str">
        <f>IF(K184="","-",K184/84)</f>
        <v>-</v>
      </c>
      <c r="N184" s="179">
        <f t="shared" si="109"/>
        <v>0</v>
      </c>
      <c r="O184" s="179" t="s">
        <v>84</v>
      </c>
      <c r="P184" s="179">
        <f>N184</f>
        <v>0</v>
      </c>
      <c r="Q184" s="168" t="s">
        <v>359</v>
      </c>
      <c r="R184" s="168" t="s">
        <v>402</v>
      </c>
      <c r="S184" s="180" t="s">
        <v>460</v>
      </c>
      <c r="U184" s="189"/>
    </row>
    <row r="185" spans="1:21" s="69" customFormat="1" ht="15.6" hidden="1" customHeight="1">
      <c r="A185" s="193">
        <v>0</v>
      </c>
      <c r="B185" s="168" t="s">
        <v>228</v>
      </c>
      <c r="C185" s="168" t="s">
        <v>229</v>
      </c>
      <c r="D185" s="163" t="s">
        <v>339</v>
      </c>
      <c r="E185" s="169" t="s">
        <v>618</v>
      </c>
      <c r="F185" s="169" t="s">
        <v>83</v>
      </c>
      <c r="G185" s="170" t="s">
        <v>46</v>
      </c>
      <c r="H185" s="171">
        <v>1.7</v>
      </c>
      <c r="I185" s="172">
        <f t="shared" si="98"/>
        <v>141.01500000000001</v>
      </c>
      <c r="J185" s="164">
        <v>84</v>
      </c>
      <c r="K185" s="177"/>
      <c r="L185" s="165" t="s">
        <v>474</v>
      </c>
      <c r="M185" s="178" t="str">
        <f>IF(K185="","-",K185/84)</f>
        <v>-</v>
      </c>
      <c r="N185" s="179">
        <f t="shared" si="109"/>
        <v>0</v>
      </c>
      <c r="O185" s="179" t="s">
        <v>84</v>
      </c>
      <c r="P185" s="179">
        <f>N185</f>
        <v>0</v>
      </c>
      <c r="Q185" s="168" t="s">
        <v>353</v>
      </c>
      <c r="R185" s="168" t="s">
        <v>403</v>
      </c>
      <c r="S185" s="180" t="s">
        <v>461</v>
      </c>
      <c r="U185" s="189"/>
    </row>
    <row r="186" spans="1:21" s="69" customFormat="1" ht="15.6" hidden="1" customHeight="1">
      <c r="A186" s="193">
        <v>0</v>
      </c>
      <c r="B186" s="168" t="s">
        <v>230</v>
      </c>
      <c r="C186" s="168" t="s">
        <v>231</v>
      </c>
      <c r="D186" s="163" t="s">
        <v>339</v>
      </c>
      <c r="E186" s="169" t="s">
        <v>662</v>
      </c>
      <c r="F186" s="169" t="s">
        <v>45</v>
      </c>
      <c r="G186" s="170" t="s">
        <v>46</v>
      </c>
      <c r="H186" s="171">
        <v>3.8899999999999997</v>
      </c>
      <c r="I186" s="172">
        <f t="shared" si="98"/>
        <v>322.6755</v>
      </c>
      <c r="J186" s="164">
        <v>25</v>
      </c>
      <c r="K186" s="177"/>
      <c r="L186" s="165" t="s">
        <v>50</v>
      </c>
      <c r="M186" s="178" t="str">
        <f t="shared" ref="M186:M187" si="112">IF(K186="","-",K186/250)</f>
        <v>-</v>
      </c>
      <c r="N186" s="179">
        <f t="shared" si="109"/>
        <v>0</v>
      </c>
      <c r="O186" s="179">
        <f t="shared" ref="O186:O187" si="113">IF(K186&lt;50,H186*K186*0.05,0)</f>
        <v>0</v>
      </c>
      <c r="P186" s="179">
        <f t="shared" ref="P186:P187" si="114">N186+O186</f>
        <v>0</v>
      </c>
      <c r="Q186" s="168" t="s">
        <v>359</v>
      </c>
      <c r="R186" s="168" t="s">
        <v>404</v>
      </c>
      <c r="S186" s="180" t="s">
        <v>462</v>
      </c>
      <c r="U186" s="189"/>
    </row>
    <row r="187" spans="1:21" s="69" customFormat="1" ht="15.6" hidden="1" customHeight="1">
      <c r="A187" s="193">
        <v>0</v>
      </c>
      <c r="B187" s="168" t="s">
        <v>232</v>
      </c>
      <c r="C187" s="168" t="s">
        <v>233</v>
      </c>
      <c r="D187" s="163" t="s">
        <v>339</v>
      </c>
      <c r="E187" s="169" t="s">
        <v>666</v>
      </c>
      <c r="F187" s="169" t="s">
        <v>45</v>
      </c>
      <c r="G187" s="170" t="s">
        <v>46</v>
      </c>
      <c r="H187" s="171">
        <v>3.8899999999999997</v>
      </c>
      <c r="I187" s="172">
        <f t="shared" si="98"/>
        <v>322.6755</v>
      </c>
      <c r="J187" s="164">
        <v>25</v>
      </c>
      <c r="K187" s="177"/>
      <c r="L187" s="165" t="s">
        <v>50</v>
      </c>
      <c r="M187" s="178" t="str">
        <f t="shared" si="112"/>
        <v>-</v>
      </c>
      <c r="N187" s="179">
        <f t="shared" si="109"/>
        <v>0</v>
      </c>
      <c r="O187" s="179">
        <f t="shared" si="113"/>
        <v>0</v>
      </c>
      <c r="P187" s="179">
        <f t="shared" si="114"/>
        <v>0</v>
      </c>
      <c r="Q187" s="168" t="s">
        <v>359</v>
      </c>
      <c r="R187" s="168" t="s">
        <v>405</v>
      </c>
      <c r="S187" s="180" t="s">
        <v>463</v>
      </c>
      <c r="U187" s="189"/>
    </row>
    <row r="188" spans="1:21" s="69" customFormat="1" ht="15.6" customHeight="1">
      <c r="A188" s="195">
        <v>504</v>
      </c>
      <c r="B188" s="60" t="s">
        <v>234</v>
      </c>
      <c r="C188" s="60" t="s">
        <v>235</v>
      </c>
      <c r="D188" s="188" t="s">
        <v>339</v>
      </c>
      <c r="E188" s="169" t="s">
        <v>719</v>
      </c>
      <c r="F188" s="61" t="s">
        <v>83</v>
      </c>
      <c r="G188" s="62" t="s">
        <v>46</v>
      </c>
      <c r="H188" s="63">
        <v>1.7</v>
      </c>
      <c r="I188" s="167">
        <f t="shared" si="98"/>
        <v>141.01500000000001</v>
      </c>
      <c r="J188" s="176">
        <v>84</v>
      </c>
      <c r="K188" s="177"/>
      <c r="L188" s="136" t="s">
        <v>50</v>
      </c>
      <c r="M188" s="67" t="str">
        <f>IF(K188="","-",K188/84)</f>
        <v>-</v>
      </c>
      <c r="N188" s="68">
        <f t="shared" si="109"/>
        <v>0</v>
      </c>
      <c r="O188" s="68" t="s">
        <v>84</v>
      </c>
      <c r="P188" s="68">
        <f>N188</f>
        <v>0</v>
      </c>
      <c r="Q188" s="60" t="s">
        <v>359</v>
      </c>
      <c r="R188" s="60" t="s">
        <v>405</v>
      </c>
      <c r="S188" s="175" t="s">
        <v>463</v>
      </c>
      <c r="U188" s="189"/>
    </row>
    <row r="189" spans="1:21" s="69" customFormat="1" ht="15.6" customHeight="1">
      <c r="A189" s="195">
        <v>50</v>
      </c>
      <c r="B189" s="60"/>
      <c r="C189" s="60" t="s">
        <v>543</v>
      </c>
      <c r="D189" s="188" t="s">
        <v>339</v>
      </c>
      <c r="E189" s="173" t="s">
        <v>710</v>
      </c>
      <c r="F189" s="61" t="s">
        <v>550</v>
      </c>
      <c r="G189" s="62" t="s">
        <v>46</v>
      </c>
      <c r="H189" s="63">
        <v>3.69</v>
      </c>
      <c r="I189" s="167">
        <f t="shared" si="98"/>
        <v>306.08550000000002</v>
      </c>
      <c r="J189" s="176">
        <v>25</v>
      </c>
      <c r="K189" s="177"/>
      <c r="L189" s="136" t="s">
        <v>50</v>
      </c>
      <c r="M189" s="67" t="str">
        <f t="shared" ref="M189:M190" si="115">IF(K189="","-",K189/J189)</f>
        <v>-</v>
      </c>
      <c r="N189" s="68">
        <f t="shared" si="109"/>
        <v>0</v>
      </c>
      <c r="O189" s="68">
        <v>0</v>
      </c>
      <c r="P189" s="68">
        <f t="shared" ref="P189:P190" si="116">N189+O189</f>
        <v>0</v>
      </c>
      <c r="Q189" s="60" t="s">
        <v>348</v>
      </c>
      <c r="R189" s="60" t="s">
        <v>362</v>
      </c>
      <c r="S189" s="175" t="s">
        <v>464</v>
      </c>
      <c r="U189" s="189"/>
    </row>
    <row r="190" spans="1:21" s="69" customFormat="1" ht="15.6" customHeight="1">
      <c r="A190" s="195">
        <v>40</v>
      </c>
      <c r="B190" s="60"/>
      <c r="C190" s="60" t="s">
        <v>544</v>
      </c>
      <c r="D190" s="188" t="s">
        <v>339</v>
      </c>
      <c r="E190" s="173" t="s">
        <v>710</v>
      </c>
      <c r="F190" s="61" t="s">
        <v>551</v>
      </c>
      <c r="G190" s="62" t="s">
        <v>46</v>
      </c>
      <c r="H190" s="63">
        <v>2.97</v>
      </c>
      <c r="I190" s="167">
        <f t="shared" si="98"/>
        <v>246.36150000000004</v>
      </c>
      <c r="J190" s="176">
        <v>40</v>
      </c>
      <c r="K190" s="177"/>
      <c r="L190" s="136" t="s">
        <v>50</v>
      </c>
      <c r="M190" s="67" t="str">
        <f t="shared" si="115"/>
        <v>-</v>
      </c>
      <c r="N190" s="68">
        <f t="shared" si="109"/>
        <v>0</v>
      </c>
      <c r="O190" s="68">
        <v>0</v>
      </c>
      <c r="P190" s="68">
        <f t="shared" si="116"/>
        <v>0</v>
      </c>
      <c r="Q190" s="60" t="s">
        <v>348</v>
      </c>
      <c r="R190" s="60" t="s">
        <v>362</v>
      </c>
      <c r="S190" s="175" t="s">
        <v>464</v>
      </c>
      <c r="U190" s="189"/>
    </row>
    <row r="191" spans="1:21" s="69" customFormat="1" ht="15.6" hidden="1" customHeight="1">
      <c r="A191" s="193">
        <v>0</v>
      </c>
      <c r="B191" s="168" t="s">
        <v>236</v>
      </c>
      <c r="C191" s="168" t="s">
        <v>237</v>
      </c>
      <c r="D191" s="163" t="s">
        <v>339</v>
      </c>
      <c r="E191" s="169" t="s">
        <v>619</v>
      </c>
      <c r="F191" s="169" t="s">
        <v>74</v>
      </c>
      <c r="G191" s="170" t="s">
        <v>71</v>
      </c>
      <c r="H191" s="171">
        <v>2.67</v>
      </c>
      <c r="I191" s="172">
        <f t="shared" si="98"/>
        <v>221.47650000000002</v>
      </c>
      <c r="J191" s="164">
        <v>25</v>
      </c>
      <c r="K191" s="177"/>
      <c r="L191" s="165" t="s">
        <v>474</v>
      </c>
      <c r="M191" s="178" t="str">
        <f>IF(K191="","-",K191/275)</f>
        <v>-</v>
      </c>
      <c r="N191" s="179">
        <f t="shared" si="109"/>
        <v>0</v>
      </c>
      <c r="O191" s="179">
        <f>IF(K191&lt;50,H191*K191*0.05,0)</f>
        <v>0</v>
      </c>
      <c r="P191" s="179">
        <f t="shared" ref="P191:P195" si="117">N191+O191</f>
        <v>0</v>
      </c>
      <c r="Q191" s="168" t="s">
        <v>348</v>
      </c>
      <c r="R191" s="168" t="s">
        <v>362</v>
      </c>
      <c r="S191" s="180" t="s">
        <v>464</v>
      </c>
      <c r="U191" s="189"/>
    </row>
    <row r="192" spans="1:21" s="69" customFormat="1" ht="15.6" customHeight="1">
      <c r="A192" s="195">
        <v>175</v>
      </c>
      <c r="B192" s="60" t="s">
        <v>238</v>
      </c>
      <c r="C192" s="60" t="s">
        <v>239</v>
      </c>
      <c r="D192" s="188" t="s">
        <v>339</v>
      </c>
      <c r="E192" s="173" t="s">
        <v>710</v>
      </c>
      <c r="F192" s="61" t="s">
        <v>45</v>
      </c>
      <c r="G192" s="62" t="s">
        <v>46</v>
      </c>
      <c r="H192" s="63">
        <v>3.4899999999999998</v>
      </c>
      <c r="I192" s="167">
        <f t="shared" si="98"/>
        <v>289.49549999999999</v>
      </c>
      <c r="J192" s="176">
        <v>25</v>
      </c>
      <c r="K192" s="177"/>
      <c r="L192" s="136" t="s">
        <v>50</v>
      </c>
      <c r="M192" s="67" t="str">
        <f>IF(K192="","-",K192/250)</f>
        <v>-</v>
      </c>
      <c r="N192" s="68">
        <f>H192*K192</f>
        <v>0</v>
      </c>
      <c r="O192" s="68">
        <f>IF(K192&lt;50,H192*K192*0.05,0)</f>
        <v>0</v>
      </c>
      <c r="P192" s="68">
        <f>N192+O192</f>
        <v>0</v>
      </c>
      <c r="Q192" s="60" t="s">
        <v>348</v>
      </c>
      <c r="R192" s="60" t="s">
        <v>362</v>
      </c>
      <c r="S192" s="175" t="s">
        <v>464</v>
      </c>
      <c r="U192" s="189"/>
    </row>
    <row r="193" spans="1:21" s="69" customFormat="1" ht="15.6" hidden="1" customHeight="1">
      <c r="A193" s="193">
        <v>0</v>
      </c>
      <c r="B193" s="168" t="s">
        <v>240</v>
      </c>
      <c r="C193" s="168" t="s">
        <v>241</v>
      </c>
      <c r="D193" s="163" t="s">
        <v>339</v>
      </c>
      <c r="E193" s="169" t="s">
        <v>690</v>
      </c>
      <c r="F193" s="169" t="s">
        <v>70</v>
      </c>
      <c r="G193" s="170" t="s">
        <v>71</v>
      </c>
      <c r="H193" s="171">
        <v>3.1199999999999997</v>
      </c>
      <c r="I193" s="172">
        <f t="shared" si="98"/>
        <v>258.80399999999997</v>
      </c>
      <c r="J193" s="164">
        <v>40</v>
      </c>
      <c r="K193" s="177"/>
      <c r="L193" s="165" t="s">
        <v>669</v>
      </c>
      <c r="M193" s="178" t="str">
        <f>IF(K193="","-",K193/J193)</f>
        <v>-</v>
      </c>
      <c r="N193" s="179">
        <f t="shared" ref="N193" si="118">H193*K193</f>
        <v>0</v>
      </c>
      <c r="O193" s="179">
        <v>0</v>
      </c>
      <c r="P193" s="179">
        <f t="shared" ref="P193" si="119">N193+O193</f>
        <v>0</v>
      </c>
      <c r="Q193" s="168" t="s">
        <v>348</v>
      </c>
      <c r="R193" s="168" t="s">
        <v>362</v>
      </c>
      <c r="S193" s="180" t="s">
        <v>464</v>
      </c>
      <c r="U193" s="189"/>
    </row>
    <row r="194" spans="1:21" s="69" customFormat="1" ht="15.6" customHeight="1">
      <c r="A194" s="195">
        <v>375</v>
      </c>
      <c r="B194" s="60" t="s">
        <v>242</v>
      </c>
      <c r="C194" s="60" t="s">
        <v>243</v>
      </c>
      <c r="D194" s="188" t="s">
        <v>339</v>
      </c>
      <c r="E194" s="173" t="s">
        <v>620</v>
      </c>
      <c r="F194" s="61" t="s">
        <v>45</v>
      </c>
      <c r="G194" s="62" t="s">
        <v>46</v>
      </c>
      <c r="H194" s="63">
        <v>3.1999999999999997</v>
      </c>
      <c r="I194" s="167">
        <f t="shared" si="98"/>
        <v>265.44</v>
      </c>
      <c r="J194" s="176">
        <v>25</v>
      </c>
      <c r="K194" s="177"/>
      <c r="L194" s="136" t="s">
        <v>50</v>
      </c>
      <c r="M194" s="67" t="str">
        <f t="shared" ref="M194:M195" si="120">IF(K194="","-",K194/250)</f>
        <v>-</v>
      </c>
      <c r="N194" s="68">
        <f t="shared" si="109"/>
        <v>0</v>
      </c>
      <c r="O194" s="68">
        <f t="shared" ref="O194:O195" si="121">IF(K194&lt;50,H194*K194*0.05,0)</f>
        <v>0</v>
      </c>
      <c r="P194" s="68">
        <f t="shared" si="117"/>
        <v>0</v>
      </c>
      <c r="Q194" s="60" t="s">
        <v>344</v>
      </c>
      <c r="R194" s="60" t="s">
        <v>406</v>
      </c>
      <c r="S194" s="175" t="s">
        <v>407</v>
      </c>
      <c r="U194" s="189"/>
    </row>
    <row r="195" spans="1:21" s="69" customFormat="1" ht="15.6" customHeight="1">
      <c r="A195" s="195">
        <v>425</v>
      </c>
      <c r="B195" s="60" t="s">
        <v>244</v>
      </c>
      <c r="C195" s="60" t="s">
        <v>245</v>
      </c>
      <c r="D195" s="188" t="s">
        <v>339</v>
      </c>
      <c r="E195" s="169" t="s">
        <v>720</v>
      </c>
      <c r="F195" s="61" t="s">
        <v>45</v>
      </c>
      <c r="G195" s="62" t="s">
        <v>46</v>
      </c>
      <c r="H195" s="63">
        <v>3.8899999999999997</v>
      </c>
      <c r="I195" s="167">
        <f t="shared" si="98"/>
        <v>322.6755</v>
      </c>
      <c r="J195" s="176">
        <v>25</v>
      </c>
      <c r="K195" s="177"/>
      <c r="L195" s="136" t="s">
        <v>50</v>
      </c>
      <c r="M195" s="67" t="str">
        <f t="shared" si="120"/>
        <v>-</v>
      </c>
      <c r="N195" s="68">
        <f t="shared" si="109"/>
        <v>0</v>
      </c>
      <c r="O195" s="68">
        <f t="shared" si="121"/>
        <v>0</v>
      </c>
      <c r="P195" s="68">
        <f t="shared" si="117"/>
        <v>0</v>
      </c>
      <c r="Q195" s="60" t="s">
        <v>359</v>
      </c>
      <c r="R195" s="60" t="s">
        <v>375</v>
      </c>
      <c r="S195" s="175" t="s">
        <v>465</v>
      </c>
      <c r="U195" s="189"/>
    </row>
    <row r="196" spans="1:21" s="69" customFormat="1" ht="15.6" customHeight="1">
      <c r="A196" s="195">
        <v>420</v>
      </c>
      <c r="B196" s="60" t="s">
        <v>246</v>
      </c>
      <c r="C196" s="60" t="s">
        <v>247</v>
      </c>
      <c r="D196" s="188" t="s">
        <v>339</v>
      </c>
      <c r="E196" s="169" t="s">
        <v>720</v>
      </c>
      <c r="F196" s="61" t="s">
        <v>83</v>
      </c>
      <c r="G196" s="62" t="s">
        <v>46</v>
      </c>
      <c r="H196" s="63">
        <v>1.7</v>
      </c>
      <c r="I196" s="167">
        <f t="shared" si="98"/>
        <v>141.01500000000001</v>
      </c>
      <c r="J196" s="176">
        <v>84</v>
      </c>
      <c r="K196" s="177"/>
      <c r="L196" s="136" t="s">
        <v>50</v>
      </c>
      <c r="M196" s="67" t="str">
        <f>IF(K196="","-",K196/84)</f>
        <v>-</v>
      </c>
      <c r="N196" s="68">
        <f t="shared" si="109"/>
        <v>0</v>
      </c>
      <c r="O196" s="68" t="s">
        <v>84</v>
      </c>
      <c r="P196" s="68">
        <f>N196</f>
        <v>0</v>
      </c>
      <c r="Q196" s="60" t="s">
        <v>359</v>
      </c>
      <c r="R196" s="60" t="s">
        <v>375</v>
      </c>
      <c r="S196" s="175" t="s">
        <v>465</v>
      </c>
      <c r="U196" s="189"/>
    </row>
    <row r="197" spans="1:21" s="69" customFormat="1" ht="15.6" customHeight="1">
      <c r="A197" s="195">
        <v>120</v>
      </c>
      <c r="B197" s="60"/>
      <c r="C197" s="60" t="s">
        <v>545</v>
      </c>
      <c r="D197" s="188" t="s">
        <v>339</v>
      </c>
      <c r="E197" s="173" t="s">
        <v>629</v>
      </c>
      <c r="F197" s="61" t="s">
        <v>551</v>
      </c>
      <c r="G197" s="62" t="s">
        <v>46</v>
      </c>
      <c r="H197" s="63">
        <v>1.98</v>
      </c>
      <c r="I197" s="167">
        <f t="shared" ref="I197:I213" si="122">H197*$O$7</f>
        <v>164.24100000000001</v>
      </c>
      <c r="J197" s="176">
        <v>40</v>
      </c>
      <c r="K197" s="177"/>
      <c r="L197" s="136" t="s">
        <v>50</v>
      </c>
      <c r="M197" s="67" t="str">
        <f t="shared" ref="M197:M198" si="123">IF(K197="","-",K197/J197)</f>
        <v>-</v>
      </c>
      <c r="N197" s="68">
        <f t="shared" si="109"/>
        <v>0</v>
      </c>
      <c r="O197" s="68">
        <v>0</v>
      </c>
      <c r="P197" s="68">
        <f t="shared" ref="P197:P198" si="124">N197+O197</f>
        <v>0</v>
      </c>
      <c r="Q197" s="60" t="s">
        <v>355</v>
      </c>
      <c r="R197" s="60" t="s">
        <v>349</v>
      </c>
      <c r="S197" s="175"/>
      <c r="U197" s="189"/>
    </row>
    <row r="198" spans="1:21" s="69" customFormat="1" ht="15.6" hidden="1" customHeight="1">
      <c r="A198" s="193">
        <v>0</v>
      </c>
      <c r="B198" s="168"/>
      <c r="C198" s="168" t="s">
        <v>546</v>
      </c>
      <c r="D198" s="163" t="s">
        <v>339</v>
      </c>
      <c r="E198" s="169" t="s">
        <v>691</v>
      </c>
      <c r="F198" s="169" t="s">
        <v>550</v>
      </c>
      <c r="G198" s="170" t="s">
        <v>46</v>
      </c>
      <c r="H198" s="171">
        <v>3.69</v>
      </c>
      <c r="I198" s="172">
        <f t="shared" si="122"/>
        <v>306.08550000000002</v>
      </c>
      <c r="J198" s="164">
        <v>25</v>
      </c>
      <c r="K198" s="177"/>
      <c r="L198" s="165" t="s">
        <v>50</v>
      </c>
      <c r="M198" s="178" t="str">
        <f t="shared" si="123"/>
        <v>-</v>
      </c>
      <c r="N198" s="179">
        <f t="shared" si="109"/>
        <v>0</v>
      </c>
      <c r="O198" s="179">
        <v>0</v>
      </c>
      <c r="P198" s="179">
        <f t="shared" si="124"/>
        <v>0</v>
      </c>
      <c r="Q198" s="168" t="s">
        <v>348</v>
      </c>
      <c r="R198" s="168" t="s">
        <v>387</v>
      </c>
      <c r="S198" s="180" t="s">
        <v>466</v>
      </c>
      <c r="U198" s="189"/>
    </row>
    <row r="199" spans="1:21" s="69" customFormat="1" ht="15.6" hidden="1" customHeight="1">
      <c r="A199" s="193">
        <v>0</v>
      </c>
      <c r="B199" s="168" t="s">
        <v>248</v>
      </c>
      <c r="C199" s="168" t="s">
        <v>249</v>
      </c>
      <c r="D199" s="163" t="s">
        <v>339</v>
      </c>
      <c r="E199" s="169" t="s">
        <v>621</v>
      </c>
      <c r="F199" s="169" t="s">
        <v>74</v>
      </c>
      <c r="G199" s="170" t="s">
        <v>71</v>
      </c>
      <c r="H199" s="171">
        <v>2.5099999999999998</v>
      </c>
      <c r="I199" s="172">
        <f t="shared" si="122"/>
        <v>208.2045</v>
      </c>
      <c r="J199" s="164">
        <v>25</v>
      </c>
      <c r="K199" s="177"/>
      <c r="L199" s="165" t="s">
        <v>474</v>
      </c>
      <c r="M199" s="178" t="str">
        <f>IF(K199="","-",K199/275)</f>
        <v>-</v>
      </c>
      <c r="N199" s="179">
        <f t="shared" si="109"/>
        <v>0</v>
      </c>
      <c r="O199" s="179">
        <f>IF(K199&lt;50,H199*K199*0.05,0)</f>
        <v>0</v>
      </c>
      <c r="P199" s="179">
        <f t="shared" ref="P199:P211" si="125">N199+O199</f>
        <v>0</v>
      </c>
      <c r="Q199" s="168" t="s">
        <v>348</v>
      </c>
      <c r="R199" s="168" t="s">
        <v>387</v>
      </c>
      <c r="S199" s="180" t="s">
        <v>466</v>
      </c>
      <c r="U199" s="189"/>
    </row>
    <row r="200" spans="1:21" s="69" customFormat="1" ht="15.6" customHeight="1">
      <c r="A200" s="195">
        <v>1950</v>
      </c>
      <c r="B200" s="60" t="s">
        <v>250</v>
      </c>
      <c r="C200" s="60" t="s">
        <v>251</v>
      </c>
      <c r="D200" s="188" t="s">
        <v>339</v>
      </c>
      <c r="E200" s="61" t="s">
        <v>709</v>
      </c>
      <c r="F200" s="61" t="s">
        <v>45</v>
      </c>
      <c r="G200" s="62" t="s">
        <v>46</v>
      </c>
      <c r="H200" s="63">
        <v>3.8499999999999996</v>
      </c>
      <c r="I200" s="167">
        <f t="shared" si="122"/>
        <v>319.35749999999996</v>
      </c>
      <c r="J200" s="176">
        <v>25</v>
      </c>
      <c r="K200" s="177"/>
      <c r="L200" s="136" t="s">
        <v>50</v>
      </c>
      <c r="M200" s="67" t="str">
        <f t="shared" ref="M200:M201" si="126">IF(K200="","-",K200/250)</f>
        <v>-</v>
      </c>
      <c r="N200" s="68">
        <f t="shared" si="109"/>
        <v>0</v>
      </c>
      <c r="O200" s="68">
        <f t="shared" ref="O200:O201" si="127">IF(K200&lt;50,H200*K200*0.05,0)</f>
        <v>0</v>
      </c>
      <c r="P200" s="68">
        <f t="shared" si="125"/>
        <v>0</v>
      </c>
      <c r="Q200" s="60" t="s">
        <v>348</v>
      </c>
      <c r="R200" s="60" t="s">
        <v>387</v>
      </c>
      <c r="S200" s="175" t="s">
        <v>466</v>
      </c>
      <c r="U200" s="189"/>
    </row>
    <row r="201" spans="1:21" s="69" customFormat="1" ht="15.6" customHeight="1">
      <c r="A201" s="195">
        <v>4775</v>
      </c>
      <c r="B201" s="60" t="s">
        <v>250</v>
      </c>
      <c r="C201" s="60" t="s">
        <v>252</v>
      </c>
      <c r="D201" s="188" t="s">
        <v>339</v>
      </c>
      <c r="E201" s="61" t="s">
        <v>709</v>
      </c>
      <c r="F201" s="61" t="s">
        <v>45</v>
      </c>
      <c r="G201" s="62" t="s">
        <v>71</v>
      </c>
      <c r="H201" s="63">
        <v>3.8499999999999996</v>
      </c>
      <c r="I201" s="167">
        <f t="shared" si="122"/>
        <v>319.35749999999996</v>
      </c>
      <c r="J201" s="176">
        <v>25</v>
      </c>
      <c r="K201" s="177"/>
      <c r="L201" s="136" t="s">
        <v>50</v>
      </c>
      <c r="M201" s="67" t="str">
        <f t="shared" si="126"/>
        <v>-</v>
      </c>
      <c r="N201" s="68">
        <f t="shared" si="109"/>
        <v>0</v>
      </c>
      <c r="O201" s="68">
        <f t="shared" si="127"/>
        <v>0</v>
      </c>
      <c r="P201" s="68">
        <f t="shared" si="125"/>
        <v>0</v>
      </c>
      <c r="Q201" s="60" t="s">
        <v>348</v>
      </c>
      <c r="R201" s="60" t="s">
        <v>387</v>
      </c>
      <c r="S201" s="175" t="s">
        <v>466</v>
      </c>
      <c r="U201" s="189"/>
    </row>
    <row r="202" spans="1:21" s="69" customFormat="1" ht="15.6" hidden="1" customHeight="1">
      <c r="A202" s="193">
        <v>0</v>
      </c>
      <c r="B202" s="168" t="s">
        <v>253</v>
      </c>
      <c r="C202" s="168" t="s">
        <v>254</v>
      </c>
      <c r="D202" s="163" t="s">
        <v>339</v>
      </c>
      <c r="E202" s="169" t="s">
        <v>691</v>
      </c>
      <c r="F202" s="169" t="s">
        <v>70</v>
      </c>
      <c r="G202" s="170" t="s">
        <v>71</v>
      </c>
      <c r="H202" s="171">
        <v>3.1199999999999997</v>
      </c>
      <c r="I202" s="172">
        <f t="shared" si="122"/>
        <v>258.80399999999997</v>
      </c>
      <c r="J202" s="164">
        <v>40</v>
      </c>
      <c r="K202" s="177"/>
      <c r="L202" s="165" t="s">
        <v>669</v>
      </c>
      <c r="M202" s="178" t="str">
        <f>IF(K202="","-",K202/J202)</f>
        <v>-</v>
      </c>
      <c r="N202" s="179">
        <f t="shared" si="109"/>
        <v>0</v>
      </c>
      <c r="O202" s="179">
        <v>0</v>
      </c>
      <c r="P202" s="179">
        <f t="shared" si="125"/>
        <v>0</v>
      </c>
      <c r="Q202" s="168" t="s">
        <v>348</v>
      </c>
      <c r="R202" s="168" t="s">
        <v>387</v>
      </c>
      <c r="S202" s="180" t="s">
        <v>466</v>
      </c>
      <c r="U202" s="189"/>
    </row>
    <row r="203" spans="1:21" s="69" customFormat="1" ht="15.6" customHeight="1">
      <c r="A203" s="195">
        <v>100</v>
      </c>
      <c r="B203" s="60" t="s">
        <v>255</v>
      </c>
      <c r="C203" s="60" t="s">
        <v>256</v>
      </c>
      <c r="D203" s="188" t="s">
        <v>339</v>
      </c>
      <c r="E203" s="61" t="s">
        <v>622</v>
      </c>
      <c r="F203" s="61" t="s">
        <v>74</v>
      </c>
      <c r="G203" s="62" t="s">
        <v>71</v>
      </c>
      <c r="H203" s="63">
        <v>2.57</v>
      </c>
      <c r="I203" s="167">
        <f t="shared" si="122"/>
        <v>213.1815</v>
      </c>
      <c r="J203" s="176">
        <v>25</v>
      </c>
      <c r="K203" s="66"/>
      <c r="L203" s="136" t="s">
        <v>50</v>
      </c>
      <c r="M203" s="67" t="str">
        <f>IF(K203="","-",K203/275)</f>
        <v>-</v>
      </c>
      <c r="N203" s="68">
        <f t="shared" si="109"/>
        <v>0</v>
      </c>
      <c r="O203" s="68">
        <f>IF(K203&lt;50,H203*K203*0.05,0)</f>
        <v>0</v>
      </c>
      <c r="P203" s="68">
        <f t="shared" si="125"/>
        <v>0</v>
      </c>
      <c r="Q203" s="60" t="s">
        <v>344</v>
      </c>
      <c r="R203" s="60" t="s">
        <v>341</v>
      </c>
      <c r="S203" s="175" t="s">
        <v>467</v>
      </c>
      <c r="U203" s="189"/>
    </row>
    <row r="204" spans="1:21" s="69" customFormat="1" ht="15.6" hidden="1" customHeight="1">
      <c r="A204" s="193">
        <v>0</v>
      </c>
      <c r="B204" s="168" t="s">
        <v>255</v>
      </c>
      <c r="C204" s="168" t="s">
        <v>257</v>
      </c>
      <c r="D204" s="163" t="s">
        <v>339</v>
      </c>
      <c r="E204" s="169" t="s">
        <v>622</v>
      </c>
      <c r="F204" s="169" t="s">
        <v>74</v>
      </c>
      <c r="G204" s="170" t="s">
        <v>46</v>
      </c>
      <c r="H204" s="171">
        <v>2.57</v>
      </c>
      <c r="I204" s="172">
        <f t="shared" si="122"/>
        <v>213.1815</v>
      </c>
      <c r="J204" s="164">
        <v>25</v>
      </c>
      <c r="K204" s="177"/>
      <c r="L204" s="165" t="s">
        <v>474</v>
      </c>
      <c r="M204" s="178" t="str">
        <f>IF(K204="","-",K204/275)</f>
        <v>-</v>
      </c>
      <c r="N204" s="179">
        <f t="shared" si="109"/>
        <v>0</v>
      </c>
      <c r="O204" s="179">
        <f>IF(K204&lt;50,H204*K204*0.05,0)</f>
        <v>0</v>
      </c>
      <c r="P204" s="179">
        <f t="shared" si="125"/>
        <v>0</v>
      </c>
      <c r="Q204" s="168" t="s">
        <v>344</v>
      </c>
      <c r="R204" s="168" t="s">
        <v>341</v>
      </c>
      <c r="S204" s="180" t="s">
        <v>467</v>
      </c>
      <c r="U204" s="189"/>
    </row>
    <row r="205" spans="1:21" s="69" customFormat="1" ht="15.6" customHeight="1">
      <c r="A205" s="195">
        <v>75</v>
      </c>
      <c r="B205" s="60" t="s">
        <v>258</v>
      </c>
      <c r="C205" s="60" t="s">
        <v>259</v>
      </c>
      <c r="D205" s="188" t="s">
        <v>339</v>
      </c>
      <c r="E205" s="61" t="s">
        <v>622</v>
      </c>
      <c r="F205" s="61" t="s">
        <v>45</v>
      </c>
      <c r="G205" s="62" t="s">
        <v>71</v>
      </c>
      <c r="H205" s="63">
        <v>3.26</v>
      </c>
      <c r="I205" s="167">
        <f t="shared" si="122"/>
        <v>270.41699999999997</v>
      </c>
      <c r="J205" s="176">
        <v>25</v>
      </c>
      <c r="K205" s="66"/>
      <c r="L205" s="136" t="s">
        <v>50</v>
      </c>
      <c r="M205" s="67" t="str">
        <f t="shared" ref="M205:M206" si="128">IF(K205="","-",K205/250)</f>
        <v>-</v>
      </c>
      <c r="N205" s="68">
        <f t="shared" si="109"/>
        <v>0</v>
      </c>
      <c r="O205" s="68">
        <f t="shared" ref="O205:O206" si="129">IF(K205&lt;50,H205*K205*0.05,0)</f>
        <v>0</v>
      </c>
      <c r="P205" s="68">
        <f t="shared" si="125"/>
        <v>0</v>
      </c>
      <c r="Q205" s="60" t="s">
        <v>344</v>
      </c>
      <c r="R205" s="60" t="s">
        <v>341</v>
      </c>
      <c r="S205" s="175" t="s">
        <v>467</v>
      </c>
      <c r="U205" s="189"/>
    </row>
    <row r="206" spans="1:21" s="69" customFormat="1" ht="15.6" hidden="1" customHeight="1">
      <c r="A206" s="193">
        <v>0</v>
      </c>
      <c r="B206" s="168" t="s">
        <v>258</v>
      </c>
      <c r="C206" s="168" t="s">
        <v>260</v>
      </c>
      <c r="D206" s="163" t="s">
        <v>339</v>
      </c>
      <c r="E206" s="169" t="s">
        <v>622</v>
      </c>
      <c r="F206" s="169" t="s">
        <v>45</v>
      </c>
      <c r="G206" s="170" t="s">
        <v>46</v>
      </c>
      <c r="H206" s="171">
        <v>3.26</v>
      </c>
      <c r="I206" s="172">
        <f t="shared" si="122"/>
        <v>270.41699999999997</v>
      </c>
      <c r="J206" s="164">
        <v>25</v>
      </c>
      <c r="K206" s="177"/>
      <c r="L206" s="165" t="s">
        <v>474</v>
      </c>
      <c r="M206" s="178" t="str">
        <f t="shared" si="128"/>
        <v>-</v>
      </c>
      <c r="N206" s="179">
        <f t="shared" si="109"/>
        <v>0</v>
      </c>
      <c r="O206" s="179">
        <f t="shared" si="129"/>
        <v>0</v>
      </c>
      <c r="P206" s="179">
        <f t="shared" si="125"/>
        <v>0</v>
      </c>
      <c r="Q206" s="168" t="s">
        <v>344</v>
      </c>
      <c r="R206" s="168" t="s">
        <v>341</v>
      </c>
      <c r="S206" s="180" t="s">
        <v>467</v>
      </c>
      <c r="U206" s="189"/>
    </row>
    <row r="207" spans="1:21" s="69" customFormat="1" ht="15.6" hidden="1" customHeight="1">
      <c r="A207" s="193">
        <v>0</v>
      </c>
      <c r="B207" s="168" t="s">
        <v>261</v>
      </c>
      <c r="C207" s="168" t="s">
        <v>262</v>
      </c>
      <c r="D207" s="163" t="s">
        <v>339</v>
      </c>
      <c r="E207" s="169" t="s">
        <v>623</v>
      </c>
      <c r="F207" s="169" t="s">
        <v>74</v>
      </c>
      <c r="G207" s="170" t="s">
        <v>46</v>
      </c>
      <c r="H207" s="171">
        <v>4.54</v>
      </c>
      <c r="I207" s="172">
        <f t="shared" si="122"/>
        <v>376.59300000000002</v>
      </c>
      <c r="J207" s="164">
        <v>25</v>
      </c>
      <c r="K207" s="177"/>
      <c r="L207" s="165" t="s">
        <v>474</v>
      </c>
      <c r="M207" s="178" t="str">
        <f>IF(K207="","-",K207/275)</f>
        <v>-</v>
      </c>
      <c r="N207" s="179">
        <f t="shared" si="109"/>
        <v>0</v>
      </c>
      <c r="O207" s="179">
        <f>IF(K207&lt;50,H207*K207*0.05,0)</f>
        <v>0</v>
      </c>
      <c r="P207" s="179">
        <f t="shared" si="125"/>
        <v>0</v>
      </c>
      <c r="Q207" s="168" t="s">
        <v>355</v>
      </c>
      <c r="R207" s="168" t="s">
        <v>408</v>
      </c>
      <c r="S207" s="180" t="s">
        <v>409</v>
      </c>
      <c r="U207" s="189"/>
    </row>
    <row r="208" spans="1:21" s="69" customFormat="1" ht="15.6" hidden="1" customHeight="1">
      <c r="A208" s="193">
        <v>0</v>
      </c>
      <c r="B208" s="168"/>
      <c r="C208" s="168" t="s">
        <v>548</v>
      </c>
      <c r="D208" s="163" t="s">
        <v>339</v>
      </c>
      <c r="E208" s="166" t="s">
        <v>699</v>
      </c>
      <c r="F208" s="169" t="s">
        <v>551</v>
      </c>
      <c r="G208" s="170" t="s">
        <v>46</v>
      </c>
      <c r="H208" s="171">
        <v>3.13</v>
      </c>
      <c r="I208" s="172">
        <f t="shared" si="122"/>
        <v>259.63350000000003</v>
      </c>
      <c r="J208" s="164">
        <v>40</v>
      </c>
      <c r="K208" s="177"/>
      <c r="L208" s="165" t="s">
        <v>50</v>
      </c>
      <c r="M208" s="178" t="str">
        <f t="shared" ref="M208:M209" si="130">IF(K208="","-",K208/J208)</f>
        <v>-</v>
      </c>
      <c r="N208" s="179">
        <f t="shared" si="109"/>
        <v>0</v>
      </c>
      <c r="O208" s="68">
        <v>0</v>
      </c>
      <c r="P208" s="179">
        <f t="shared" si="125"/>
        <v>0</v>
      </c>
      <c r="Q208" s="168" t="s">
        <v>348</v>
      </c>
      <c r="R208" s="168" t="s">
        <v>362</v>
      </c>
      <c r="S208" s="180" t="s">
        <v>468</v>
      </c>
      <c r="U208" s="189"/>
    </row>
    <row r="209" spans="1:23" s="69" customFormat="1" ht="15.6" customHeight="1">
      <c r="A209" s="195">
        <v>1399</v>
      </c>
      <c r="B209" s="60"/>
      <c r="C209" s="60" t="s">
        <v>547</v>
      </c>
      <c r="D209" s="188" t="s">
        <v>339</v>
      </c>
      <c r="E209" s="173" t="s">
        <v>712</v>
      </c>
      <c r="F209" s="61" t="s">
        <v>550</v>
      </c>
      <c r="G209" s="62" t="s">
        <v>46</v>
      </c>
      <c r="H209" s="63">
        <v>3.69</v>
      </c>
      <c r="I209" s="167">
        <f t="shared" si="122"/>
        <v>306.08550000000002</v>
      </c>
      <c r="J209" s="176">
        <v>25</v>
      </c>
      <c r="K209" s="177"/>
      <c r="L209" s="136" t="s">
        <v>50</v>
      </c>
      <c r="M209" s="67" t="str">
        <f t="shared" si="130"/>
        <v>-</v>
      </c>
      <c r="N209" s="68">
        <f t="shared" si="109"/>
        <v>0</v>
      </c>
      <c r="O209" s="68">
        <v>0</v>
      </c>
      <c r="P209" s="68">
        <f t="shared" si="125"/>
        <v>0</v>
      </c>
      <c r="Q209" s="60" t="s">
        <v>348</v>
      </c>
      <c r="R209" s="60" t="s">
        <v>362</v>
      </c>
      <c r="S209" s="175" t="s">
        <v>468</v>
      </c>
      <c r="U209" s="189"/>
    </row>
    <row r="210" spans="1:23" s="69" customFormat="1" ht="15.6" hidden="1" customHeight="1">
      <c r="A210" s="193">
        <v>0</v>
      </c>
      <c r="B210" s="168"/>
      <c r="C210" s="168" t="s">
        <v>489</v>
      </c>
      <c r="D210" s="163" t="s">
        <v>339</v>
      </c>
      <c r="E210" s="166" t="s">
        <v>699</v>
      </c>
      <c r="F210" s="166" t="s">
        <v>631</v>
      </c>
      <c r="G210" s="170" t="s">
        <v>46</v>
      </c>
      <c r="H210" s="171">
        <v>10.5</v>
      </c>
      <c r="I210" s="172">
        <f t="shared" si="122"/>
        <v>870.97500000000002</v>
      </c>
      <c r="J210" s="164">
        <v>10</v>
      </c>
      <c r="K210" s="177"/>
      <c r="L210" s="165" t="s">
        <v>50</v>
      </c>
      <c r="M210" s="178" t="str">
        <f>IF(K210="","-",K210/150)</f>
        <v>-</v>
      </c>
      <c r="N210" s="179">
        <f t="shared" si="109"/>
        <v>0</v>
      </c>
      <c r="O210" s="179">
        <v>0</v>
      </c>
      <c r="P210" s="179">
        <f t="shared" si="125"/>
        <v>0</v>
      </c>
      <c r="Q210" s="168" t="s">
        <v>348</v>
      </c>
      <c r="R210" s="168" t="s">
        <v>362</v>
      </c>
      <c r="S210" s="180" t="s">
        <v>468</v>
      </c>
      <c r="U210" s="189"/>
    </row>
    <row r="211" spans="1:23" s="69" customFormat="1" ht="15.6" hidden="1" customHeight="1">
      <c r="A211" s="193">
        <v>0</v>
      </c>
      <c r="B211" s="168" t="s">
        <v>263</v>
      </c>
      <c r="C211" s="168" t="s">
        <v>264</v>
      </c>
      <c r="D211" s="163" t="s">
        <v>339</v>
      </c>
      <c r="E211" s="166" t="s">
        <v>692</v>
      </c>
      <c r="F211" s="169" t="s">
        <v>74</v>
      </c>
      <c r="G211" s="170" t="s">
        <v>46</v>
      </c>
      <c r="H211" s="171">
        <v>4.3</v>
      </c>
      <c r="I211" s="172">
        <f t="shared" si="122"/>
        <v>356.685</v>
      </c>
      <c r="J211" s="164">
        <v>25</v>
      </c>
      <c r="K211" s="177"/>
      <c r="L211" s="165" t="s">
        <v>669</v>
      </c>
      <c r="M211" s="178" t="str">
        <f>IF(K211="","-",K211/275)</f>
        <v>-</v>
      </c>
      <c r="N211" s="179">
        <f t="shared" si="109"/>
        <v>0</v>
      </c>
      <c r="O211" s="179">
        <f>IF(K211&lt;50,H211*K211*0.05,0)</f>
        <v>0</v>
      </c>
      <c r="P211" s="179">
        <f t="shared" si="125"/>
        <v>0</v>
      </c>
      <c r="Q211" s="168" t="s">
        <v>348</v>
      </c>
      <c r="R211" s="168" t="s">
        <v>362</v>
      </c>
      <c r="S211" s="180" t="s">
        <v>468</v>
      </c>
      <c r="U211" s="189"/>
    </row>
    <row r="212" spans="1:23" s="69" customFormat="1" ht="15.6" customHeight="1">
      <c r="A212" s="195">
        <v>400</v>
      </c>
      <c r="B212" s="60" t="s">
        <v>263</v>
      </c>
      <c r="C212" s="60" t="s">
        <v>684</v>
      </c>
      <c r="D212" s="188" t="s">
        <v>339</v>
      </c>
      <c r="E212" s="173" t="s">
        <v>712</v>
      </c>
      <c r="F212" s="61" t="s">
        <v>493</v>
      </c>
      <c r="G212" s="62" t="s">
        <v>46</v>
      </c>
      <c r="H212" s="63">
        <v>4.5</v>
      </c>
      <c r="I212" s="167">
        <f t="shared" ref="I212" si="131">H212*$O$7</f>
        <v>373.27500000000003</v>
      </c>
      <c r="J212" s="176">
        <v>25</v>
      </c>
      <c r="K212" s="177"/>
      <c r="L212" s="136" t="s">
        <v>50</v>
      </c>
      <c r="M212" s="67" t="str">
        <f>IF(K212="","-",K212/275)</f>
        <v>-</v>
      </c>
      <c r="N212" s="68">
        <f t="shared" ref="N212" si="132">H212*K212</f>
        <v>0</v>
      </c>
      <c r="O212" s="68">
        <f>IF(K212&lt;50,H212*K212*0.05,0)</f>
        <v>0</v>
      </c>
      <c r="P212" s="68">
        <f t="shared" ref="P212" si="133">N212+O212</f>
        <v>0</v>
      </c>
      <c r="Q212" s="60" t="s">
        <v>348</v>
      </c>
      <c r="R212" s="60" t="s">
        <v>362</v>
      </c>
      <c r="S212" s="175" t="s">
        <v>468</v>
      </c>
      <c r="U212" s="189"/>
    </row>
    <row r="213" spans="1:23" s="69" customFormat="1" ht="15.6" hidden="1" customHeight="1">
      <c r="A213" s="193">
        <v>0</v>
      </c>
      <c r="B213" s="168" t="s">
        <v>265</v>
      </c>
      <c r="C213" s="168" t="s">
        <v>266</v>
      </c>
      <c r="D213" s="163" t="s">
        <v>339</v>
      </c>
      <c r="E213" s="169" t="s">
        <v>624</v>
      </c>
      <c r="F213" s="169" t="s">
        <v>45</v>
      </c>
      <c r="G213" s="170" t="s">
        <v>46</v>
      </c>
      <c r="H213" s="171">
        <v>4.7</v>
      </c>
      <c r="I213" s="172">
        <f t="shared" si="122"/>
        <v>389.86500000000001</v>
      </c>
      <c r="J213" s="164">
        <v>25</v>
      </c>
      <c r="K213" s="177"/>
      <c r="L213" s="165" t="s">
        <v>474</v>
      </c>
      <c r="M213" s="178" t="str">
        <f>IF(K213="","-",K213/250)</f>
        <v>-</v>
      </c>
      <c r="N213" s="179">
        <f>H213*K213</f>
        <v>0</v>
      </c>
      <c r="O213" s="179">
        <f>IF(K213&lt;50,H213*K213*0.05,0)</f>
        <v>0</v>
      </c>
      <c r="P213" s="179">
        <f>N213+O213</f>
        <v>0</v>
      </c>
      <c r="Q213" s="168" t="s">
        <v>348</v>
      </c>
      <c r="R213" s="168" t="s">
        <v>362</v>
      </c>
      <c r="S213" s="180" t="s">
        <v>468</v>
      </c>
      <c r="U213" s="189"/>
    </row>
    <row r="214" spans="1:23">
      <c r="A214" s="193"/>
      <c r="B214" s="145" t="s">
        <v>28</v>
      </c>
      <c r="C214" s="146"/>
      <c r="D214" s="188" t="s">
        <v>28</v>
      </c>
      <c r="E214" s="147" t="s">
        <v>491</v>
      </c>
      <c r="F214" s="148"/>
      <c r="G214" s="148"/>
      <c r="H214" s="148"/>
      <c r="I214" s="149"/>
      <c r="J214" s="149"/>
      <c r="K214" s="149"/>
      <c r="L214" s="66"/>
      <c r="M214" s="150"/>
      <c r="N214" s="151"/>
      <c r="O214" s="152"/>
      <c r="P214" s="152"/>
      <c r="Q214" s="153"/>
      <c r="R214" s="148"/>
      <c r="S214" s="154"/>
      <c r="T214" s="69"/>
      <c r="U214" s="189"/>
      <c r="V214" s="69"/>
    </row>
    <row r="215" spans="1:23" ht="15.6" customHeight="1">
      <c r="A215" s="195">
        <v>220</v>
      </c>
      <c r="B215" s="60"/>
      <c r="C215" s="60" t="s">
        <v>480</v>
      </c>
      <c r="D215" s="188" t="s">
        <v>339</v>
      </c>
      <c r="E215" s="160" t="s">
        <v>649</v>
      </c>
      <c r="F215" s="61" t="s">
        <v>74</v>
      </c>
      <c r="G215" s="62" t="s">
        <v>492</v>
      </c>
      <c r="H215" s="63">
        <f>I215/$O$7</f>
        <v>4.1350210970464136</v>
      </c>
      <c r="I215" s="167">
        <v>343</v>
      </c>
      <c r="J215" s="176">
        <v>20</v>
      </c>
      <c r="K215" s="66"/>
      <c r="L215" s="136" t="s">
        <v>50</v>
      </c>
      <c r="M215" s="67" t="str">
        <f t="shared" ref="M215:M219" si="134">IF(K215="","-",K215/275)</f>
        <v>-</v>
      </c>
      <c r="N215" s="161">
        <f>I215*K215</f>
        <v>0</v>
      </c>
      <c r="O215" s="161">
        <f>IF(K215&lt;50,I215*K215*0.05,0)</f>
        <v>0</v>
      </c>
      <c r="P215" s="161">
        <f>N215+O215</f>
        <v>0</v>
      </c>
      <c r="Q215" s="60" t="s">
        <v>359</v>
      </c>
      <c r="R215" s="60" t="s">
        <v>360</v>
      </c>
      <c r="S215" s="175" t="s">
        <v>421</v>
      </c>
      <c r="T215" s="69"/>
      <c r="U215" s="189"/>
      <c r="V215" s="69"/>
    </row>
    <row r="216" spans="1:23" ht="15.6" customHeight="1">
      <c r="A216" s="195">
        <v>140</v>
      </c>
      <c r="B216" s="60"/>
      <c r="C216" s="60" t="s">
        <v>481</v>
      </c>
      <c r="D216" s="188" t="s">
        <v>339</v>
      </c>
      <c r="E216" s="160" t="s">
        <v>626</v>
      </c>
      <c r="F216" s="61" t="s">
        <v>74</v>
      </c>
      <c r="G216" s="62" t="s">
        <v>492</v>
      </c>
      <c r="H216" s="63">
        <f t="shared" ref="H216:H219" si="135">I216/$O$7</f>
        <v>3.2429174201326099</v>
      </c>
      <c r="I216" s="167">
        <v>269</v>
      </c>
      <c r="J216" s="176">
        <v>20</v>
      </c>
      <c r="K216" s="66"/>
      <c r="L216" s="136" t="s">
        <v>50</v>
      </c>
      <c r="M216" s="67" t="str">
        <f t="shared" si="134"/>
        <v>-</v>
      </c>
      <c r="N216" s="161">
        <f t="shared" ref="N216:N219" si="136">I216*K216</f>
        <v>0</v>
      </c>
      <c r="O216" s="161">
        <f t="shared" ref="O216:O219" si="137">IF(K216&lt;50,I216*K216*0.05,0)</f>
        <v>0</v>
      </c>
      <c r="P216" s="161">
        <f t="shared" ref="P216:P219" si="138">N216+O216</f>
        <v>0</v>
      </c>
      <c r="Q216" s="60" t="s">
        <v>344</v>
      </c>
      <c r="R216" s="60" t="s">
        <v>648</v>
      </c>
      <c r="S216" s="175" t="s">
        <v>663</v>
      </c>
      <c r="T216" s="69"/>
      <c r="U216" s="189"/>
      <c r="V216" s="69"/>
    </row>
    <row r="217" spans="1:23" ht="15.6" hidden="1" customHeight="1">
      <c r="A217" s="193">
        <v>0</v>
      </c>
      <c r="B217" s="168"/>
      <c r="C217" s="168" t="s">
        <v>482</v>
      </c>
      <c r="D217" s="163" t="s">
        <v>339</v>
      </c>
      <c r="E217" s="166" t="s">
        <v>700</v>
      </c>
      <c r="F217" s="169" t="s">
        <v>74</v>
      </c>
      <c r="G217" s="170" t="s">
        <v>492</v>
      </c>
      <c r="H217" s="171">
        <f t="shared" si="135"/>
        <v>4.0626883664858351</v>
      </c>
      <c r="I217" s="172">
        <v>337</v>
      </c>
      <c r="J217" s="164">
        <v>20</v>
      </c>
      <c r="K217" s="177"/>
      <c r="L217" s="165" t="s">
        <v>50</v>
      </c>
      <c r="M217" s="178" t="str">
        <f t="shared" si="134"/>
        <v>-</v>
      </c>
      <c r="N217" s="181">
        <f t="shared" si="136"/>
        <v>0</v>
      </c>
      <c r="O217" s="181">
        <f t="shared" si="137"/>
        <v>0</v>
      </c>
      <c r="P217" s="181">
        <f t="shared" si="138"/>
        <v>0</v>
      </c>
      <c r="Q217" s="168" t="s">
        <v>353</v>
      </c>
      <c r="R217" s="168" t="s">
        <v>391</v>
      </c>
      <c r="S217" s="180" t="s">
        <v>446</v>
      </c>
      <c r="T217" s="69"/>
      <c r="U217" s="189"/>
      <c r="V217" s="69"/>
    </row>
    <row r="218" spans="1:23" ht="15.6" customHeight="1">
      <c r="A218" s="195">
        <v>440</v>
      </c>
      <c r="B218" s="60"/>
      <c r="C218" s="60" t="s">
        <v>483</v>
      </c>
      <c r="D218" s="135" t="s">
        <v>339</v>
      </c>
      <c r="E218" s="160" t="s">
        <v>650</v>
      </c>
      <c r="F218" s="61" t="s">
        <v>74</v>
      </c>
      <c r="G218" s="62" t="s">
        <v>492</v>
      </c>
      <c r="H218" s="63">
        <f t="shared" si="135"/>
        <v>4.3279083785412897</v>
      </c>
      <c r="I218" s="167">
        <v>359</v>
      </c>
      <c r="J218" s="176">
        <v>20</v>
      </c>
      <c r="K218" s="66"/>
      <c r="L218" s="136" t="s">
        <v>50</v>
      </c>
      <c r="M218" s="67" t="str">
        <f t="shared" si="134"/>
        <v>-</v>
      </c>
      <c r="N218" s="161">
        <f t="shared" si="136"/>
        <v>0</v>
      </c>
      <c r="O218" s="161">
        <f t="shared" si="137"/>
        <v>0</v>
      </c>
      <c r="P218" s="161">
        <f t="shared" si="138"/>
        <v>0</v>
      </c>
      <c r="Q218" s="60" t="s">
        <v>353</v>
      </c>
      <c r="R218" s="60" t="s">
        <v>396</v>
      </c>
      <c r="S218" s="175" t="s">
        <v>454</v>
      </c>
      <c r="T218" s="69"/>
      <c r="U218" s="189"/>
      <c r="V218" s="69"/>
    </row>
    <row r="219" spans="1:23" ht="15.6" hidden="1" customHeight="1">
      <c r="A219" s="193">
        <v>0</v>
      </c>
      <c r="B219" s="168"/>
      <c r="C219" s="168" t="s">
        <v>484</v>
      </c>
      <c r="D219" s="163" t="s">
        <v>339</v>
      </c>
      <c r="E219" s="166" t="s">
        <v>701</v>
      </c>
      <c r="F219" s="169" t="s">
        <v>74</v>
      </c>
      <c r="G219" s="170" t="s">
        <v>492</v>
      </c>
      <c r="H219" s="171">
        <f t="shared" si="135"/>
        <v>3.2429174201326099</v>
      </c>
      <c r="I219" s="172">
        <v>269</v>
      </c>
      <c r="J219" s="164">
        <v>20</v>
      </c>
      <c r="K219" s="177"/>
      <c r="L219" s="165" t="s">
        <v>50</v>
      </c>
      <c r="M219" s="178" t="str">
        <f t="shared" si="134"/>
        <v>-</v>
      </c>
      <c r="N219" s="181">
        <f t="shared" si="136"/>
        <v>0</v>
      </c>
      <c r="O219" s="181">
        <f t="shared" si="137"/>
        <v>0</v>
      </c>
      <c r="P219" s="181">
        <f t="shared" si="138"/>
        <v>0</v>
      </c>
      <c r="Q219" s="168" t="s">
        <v>359</v>
      </c>
      <c r="R219" s="168" t="s">
        <v>375</v>
      </c>
      <c r="S219" s="180" t="s">
        <v>465</v>
      </c>
      <c r="T219" s="69"/>
      <c r="U219" s="189"/>
      <c r="V219" s="69"/>
    </row>
    <row r="220" spans="1:23" ht="15">
      <c r="A220" s="70"/>
      <c r="B220" s="71"/>
      <c r="C220" s="72" t="s">
        <v>640</v>
      </c>
      <c r="D220" s="73"/>
      <c r="E220" s="74" t="s">
        <v>641</v>
      </c>
      <c r="F220" s="74"/>
      <c r="G220" s="75"/>
      <c r="H220" s="76"/>
      <c r="I220" s="76"/>
      <c r="J220" s="77"/>
      <c r="K220" s="78">
        <f>ROUNDUP(O20,0)</f>
        <v>0</v>
      </c>
      <c r="L220" s="79"/>
      <c r="M220" s="79"/>
      <c r="N220" s="78"/>
      <c r="O220" s="80"/>
      <c r="P220" s="81"/>
      <c r="Q220" s="81"/>
      <c r="R220" s="81"/>
      <c r="S220" s="81"/>
      <c r="U220" s="189"/>
    </row>
    <row r="221" spans="1:23" ht="15">
      <c r="A221" s="70"/>
      <c r="B221" s="71"/>
      <c r="C221" s="72" t="s">
        <v>267</v>
      </c>
      <c r="D221" s="73"/>
      <c r="E221" s="74" t="s">
        <v>636</v>
      </c>
      <c r="F221" s="74"/>
      <c r="G221" s="75"/>
      <c r="H221" s="76"/>
      <c r="I221" s="76"/>
      <c r="J221" s="77"/>
      <c r="K221" s="78">
        <f>ROUNDUP(O19,0)</f>
        <v>0</v>
      </c>
      <c r="L221" s="79"/>
      <c r="M221" s="79"/>
      <c r="N221" s="78"/>
      <c r="O221" s="80"/>
      <c r="P221" s="81"/>
      <c r="Q221" s="81"/>
      <c r="R221" s="81"/>
      <c r="S221" s="81"/>
      <c r="U221" s="189"/>
      <c r="W221" s="11" t="s">
        <v>473</v>
      </c>
    </row>
    <row r="222" spans="1:23" ht="15">
      <c r="A222" s="70"/>
      <c r="B222" s="71"/>
      <c r="C222" s="72" t="s">
        <v>268</v>
      </c>
      <c r="D222" s="73"/>
      <c r="E222" s="74" t="s">
        <v>637</v>
      </c>
      <c r="F222" s="74"/>
      <c r="G222" s="75"/>
      <c r="H222" s="76"/>
      <c r="I222" s="76"/>
      <c r="J222" s="77"/>
      <c r="K222" s="78">
        <f>ROUNDUP(O18,0)</f>
        <v>0</v>
      </c>
      <c r="L222" s="79"/>
      <c r="M222" s="79"/>
      <c r="N222" s="78"/>
      <c r="O222" s="80"/>
      <c r="P222" s="81"/>
      <c r="Q222" s="81"/>
      <c r="R222" s="81"/>
      <c r="S222" s="81"/>
      <c r="U222" s="189"/>
    </row>
    <row r="223" spans="1:23" ht="16.5" customHeight="1">
      <c r="A223" s="70"/>
      <c r="B223" s="71"/>
      <c r="C223" s="72" t="s">
        <v>338</v>
      </c>
      <c r="D223" s="73"/>
      <c r="E223" s="74" t="s">
        <v>638</v>
      </c>
      <c r="F223" s="74"/>
      <c r="G223" s="75"/>
      <c r="H223" s="76"/>
      <c r="I223" s="76"/>
      <c r="J223" s="77"/>
      <c r="K223" s="78">
        <f>ROUNDUP(IF((K221+K222*4)&gt;=6,(K221+K222*4)/25,0),0)</f>
        <v>0</v>
      </c>
      <c r="L223" s="79"/>
      <c r="M223" s="79"/>
      <c r="N223" s="78"/>
      <c r="O223" s="80"/>
      <c r="P223" s="81"/>
      <c r="Q223" s="81"/>
      <c r="R223" s="81"/>
      <c r="S223" s="81"/>
      <c r="T223" s="69"/>
      <c r="U223" s="189"/>
    </row>
    <row r="224" spans="1:23" s="69" customFormat="1" ht="15.6" customHeight="1">
      <c r="A224" s="70"/>
      <c r="B224" s="71"/>
      <c r="C224" s="72" t="s">
        <v>269</v>
      </c>
      <c r="D224" s="73"/>
      <c r="E224" s="74" t="s">
        <v>639</v>
      </c>
      <c r="F224" s="74"/>
      <c r="G224" s="75"/>
      <c r="H224" s="76"/>
      <c r="I224" s="137">
        <f>0.8</f>
        <v>0.8</v>
      </c>
      <c r="J224" s="77"/>
      <c r="K224" s="78">
        <f>SUMIF(F24:F212,"ОКС, 4-6 веток",K24:K212)+SUMIF(F24:F212,"ОКС, 2-3 ветки",K24:K212)</f>
        <v>0</v>
      </c>
      <c r="L224" s="79"/>
      <c r="M224" s="79"/>
      <c r="N224" s="78"/>
      <c r="O224" s="80"/>
      <c r="P224" s="81">
        <f>I224*K224</f>
        <v>0</v>
      </c>
      <c r="Q224" s="81"/>
      <c r="R224" s="81"/>
      <c r="S224" s="81"/>
      <c r="U224" s="189"/>
    </row>
    <row r="225" spans="2:39" s="69" customFormat="1" ht="15.6" customHeight="1">
      <c r="U225" s="189"/>
    </row>
    <row r="226" spans="2:39" s="69" customFormat="1" ht="15.6" customHeight="1">
      <c r="B226" s="69" t="s">
        <v>473</v>
      </c>
      <c r="U226" s="189"/>
    </row>
    <row r="227" spans="2:39" s="69" customFormat="1" ht="15.6" customHeight="1">
      <c r="E227" s="69" t="s">
        <v>473</v>
      </c>
      <c r="G227" s="69" t="s">
        <v>473</v>
      </c>
      <c r="L227" s="69" t="s">
        <v>473</v>
      </c>
      <c r="U227" s="189"/>
    </row>
    <row r="228" spans="2:39" s="69" customFormat="1" ht="15.6" customHeight="1">
      <c r="B228" s="69" t="s">
        <v>473</v>
      </c>
      <c r="E228" s="69" t="s">
        <v>473</v>
      </c>
      <c r="F228" s="69" t="s">
        <v>473</v>
      </c>
      <c r="L228" s="69" t="s">
        <v>473</v>
      </c>
      <c r="U228" s="189"/>
    </row>
    <row r="229" spans="2:39" s="82" customFormat="1" ht="15" customHeight="1">
      <c r="E229" s="82" t="s">
        <v>473</v>
      </c>
      <c r="K229" s="82" t="s">
        <v>473</v>
      </c>
      <c r="T229" s="69"/>
      <c r="U229" s="189"/>
    </row>
    <row r="230" spans="2:39" s="82" customFormat="1" ht="15" customHeight="1">
      <c r="E230" s="82" t="s">
        <v>473</v>
      </c>
      <c r="L230" s="82" t="s">
        <v>473</v>
      </c>
      <c r="T230" s="69"/>
      <c r="U230" s="144"/>
    </row>
    <row r="231" spans="2:39" s="82" customFormat="1" ht="15" customHeight="1">
      <c r="T231" s="69"/>
      <c r="U231" s="144"/>
    </row>
    <row r="232" spans="2:39" s="82" customFormat="1" ht="15" customHeight="1">
      <c r="T232" s="69"/>
      <c r="U232" s="144"/>
    </row>
    <row r="233" spans="2:39">
      <c r="V233" s="7"/>
      <c r="AA233" s="23"/>
      <c r="AB233" s="23"/>
      <c r="AL233" s="23"/>
      <c r="AM233" s="24"/>
    </row>
    <row r="234" spans="2:39">
      <c r="E234" s="83"/>
    </row>
    <row r="235" spans="2:39">
      <c r="E235" s="83"/>
    </row>
    <row r="236" spans="2:39">
      <c r="G236" s="23" t="s">
        <v>473</v>
      </c>
      <c r="M236" s="11" t="s">
        <v>473</v>
      </c>
    </row>
    <row r="237" spans="2:39">
      <c r="F237" s="23" t="s">
        <v>473</v>
      </c>
      <c r="G237" s="23" t="s">
        <v>473</v>
      </c>
    </row>
    <row r="239" spans="2:39">
      <c r="K239" s="11" t="s">
        <v>473</v>
      </c>
    </row>
  </sheetData>
  <autoFilter ref="A22:S224">
    <filterColumn colId="0">
      <filters blank="1">
        <filter val="100"/>
        <filter val="1000"/>
        <filter val="1008"/>
        <filter val="1010"/>
        <filter val="1015"/>
        <filter val="1025"/>
        <filter val="1190"/>
        <filter val="120"/>
        <filter val="1320"/>
        <filter val="1360"/>
        <filter val="1375"/>
        <filter val="1399"/>
        <filter val="140"/>
        <filter val="150"/>
        <filter val="175"/>
        <filter val="1854"/>
        <filter val="195"/>
        <filter val="1950"/>
        <filter val="200"/>
        <filter val="2025"/>
        <filter val="2135"/>
        <filter val="220"/>
        <filter val="225"/>
        <filter val="2325"/>
        <filter val="2405"/>
        <filter val="25"/>
        <filter val="250"/>
        <filter val="256"/>
        <filter val="275"/>
        <filter val="280"/>
        <filter val="308"/>
        <filter val="320"/>
        <filter val="325"/>
        <filter val="3405"/>
        <filter val="360"/>
        <filter val="375"/>
        <filter val="40"/>
        <filter val="400"/>
        <filter val="4000"/>
        <filter val="420"/>
        <filter val="425"/>
        <filter val="440"/>
        <filter val="45"/>
        <filter val="450"/>
        <filter val="470"/>
        <filter val="475"/>
        <filter val="4775"/>
        <filter val="50"/>
        <filter val="500"/>
        <filter val="504"/>
        <filter val="540"/>
        <filter val="545"/>
        <filter val="550"/>
        <filter val="60"/>
        <filter val="625"/>
        <filter val="640"/>
        <filter val="675"/>
        <filter val="680"/>
        <filter val="700"/>
        <filter val="725"/>
        <filter val="75"/>
        <filter val="775"/>
        <filter val="790"/>
        <filter val="80"/>
        <filter val="825"/>
        <filter val="840"/>
        <filter val="920"/>
        <filter val="935"/>
        <filter val="96"/>
      </filters>
    </filterColumn>
  </autoFilter>
  <mergeCells count="16">
    <mergeCell ref="O20:P20"/>
    <mergeCell ref="E2:P2"/>
    <mergeCell ref="O10:P10"/>
    <mergeCell ref="G4:K4"/>
    <mergeCell ref="O7:P7"/>
    <mergeCell ref="O8:P8"/>
    <mergeCell ref="O9:P9"/>
    <mergeCell ref="O17:P17"/>
    <mergeCell ref="O18:P18"/>
    <mergeCell ref="O19:P19"/>
    <mergeCell ref="O11:P11"/>
    <mergeCell ref="O12:P12"/>
    <mergeCell ref="O13:P13"/>
    <mergeCell ref="O14:P14"/>
    <mergeCell ref="O15:P15"/>
    <mergeCell ref="O16:P16"/>
  </mergeCells>
  <conditionalFormatting sqref="K5">
    <cfRule type="containsText" dxfId="2" priority="3" operator="containsText" text="нет">
      <formula>NOT(ISERROR(SEARCH("нет",K5)))</formula>
    </cfRule>
    <cfRule type="iconSet" priority="4">
      <iconSet iconSet="3Symbols">
        <cfvo type="percent" val="0"/>
        <cfvo type="percent" val="33"/>
        <cfvo type="percent" val="67"/>
      </iconSet>
    </cfRule>
  </conditionalFormatting>
  <conditionalFormatting sqref="O9">
    <cfRule type="containsBlanks" dxfId="1" priority="2">
      <formula>LEN(TRIM(O9))=0</formula>
    </cfRule>
  </conditionalFormatting>
  <conditionalFormatting sqref="O8">
    <cfRule type="containsBlanks" dxfId="0" priority="1">
      <formula>LEN(TRIM(O8))=0</formula>
    </cfRule>
  </conditionalFormatting>
  <dataValidations count="5">
    <dataValidation type="list" allowBlank="1" showInputMessage="1" showErrorMessage="1" sqref="O8:P8">
      <formula1>"8 неделя 2022,9 неделя 2022,10 неделя 2022,11 неделя 2022,12 неделя 2022,13 неделя 2022,14 неделя 2022,15 неделя 2022,"</formula1>
    </dataValidation>
    <dataValidation type="list" allowBlank="1" showInputMessage="1" showErrorMessage="1" sqref="O9">
      <formula1>"Без упаковки,Торф+пленка"</formula1>
    </dataValidation>
    <dataValidation type="list" allowBlank="1" showInputMessage="1" showErrorMessage="1" sqref="K5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K215:K219 K163:K213 K61:K161 K23:K59">
      <formula1>$K$5&lt;&gt;"нет"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214:M214 K162:L162 K60">
      <formula1>$L$5&lt;&gt;"нет"</formula1>
    </dataValidation>
  </dataValidations>
  <hyperlinks>
    <hyperlink ref="D1" r:id="rId1"/>
    <hyperlink ref="G4" location="'Условия работы'!A1" display="&gt;&gt;&gt; Условия работы &lt;&lt;&lt;"/>
    <hyperlink ref="D23" r:id="rId2" display="https://plantmarket.ru/gortenziya-oks.html/nid/58359"/>
    <hyperlink ref="D26" r:id="rId3" display="https://plantmarket.ru/gortenziya-oks.html/nid/58361"/>
    <hyperlink ref="D57" r:id="rId4" display="https://plantmarket.ru/gortenziya-oks.html/nid/28000"/>
    <hyperlink ref="D58" r:id="rId5" display="https://plantmarket.ru/gortenziya-oks.html/nid/58363"/>
    <hyperlink ref="D59" r:id="rId6"/>
    <hyperlink ref="D62" r:id="rId7" display="https://plantmarket.ru/gortenziya-oks.html/nid/64274"/>
    <hyperlink ref="D63" r:id="rId8" display="https://plantmarket.ru/gortenziya-oks.html/nid/58366"/>
    <hyperlink ref="D64" r:id="rId9" display="https://plantmarket.ru/gortenziya-oks.html/nid/28005"/>
    <hyperlink ref="D73" r:id="rId10" display="https://plantmarket.ru/gortenziya-oks.html/nid/67283"/>
    <hyperlink ref="D71" r:id="rId11" display="https://plantmarket.ru/gortenziya-oks.html/nid/28006"/>
    <hyperlink ref="D36:D39" r:id="rId12" display="https://plantmarket.ru/gortenziya-oks.html/nid/61557"/>
    <hyperlink ref="D74" r:id="rId13" display="https://plantmarket.ru/gortenziya-oks.html/nid/61543"/>
    <hyperlink ref="D75" r:id="rId14" display="https://plantmarket.ru/gortenziya-oks.html/nid/61543"/>
    <hyperlink ref="D76" r:id="rId15" display="https://plantmarket.ru/gortenziya-oks.html/nid/61560"/>
    <hyperlink ref="D80" r:id="rId16" display="https://plantmarket.ru/gortenziya-oks.html/nid/61561"/>
    <hyperlink ref="D82" r:id="rId17" display="https://plantmarket.ru/gortenziya-oks.html/nid/58392"/>
    <hyperlink ref="D83" r:id="rId18" display="https://plantmarket.ru/gortenziya-oks.html/nid/58392"/>
    <hyperlink ref="D86" r:id="rId19" display="https://plantmarket.ru/gortenziya-oks.html/nid/61562"/>
    <hyperlink ref="D88" r:id="rId20" display="https://plantmarket.ru/gortenziya-oks.html/nid/28009"/>
    <hyperlink ref="D89" r:id="rId21"/>
    <hyperlink ref="D94" r:id="rId22" display="https://plantmarket.ru/gortenziya-oks.html/nid/61564"/>
    <hyperlink ref="D95" r:id="rId23" display="https://plantmarket.ru/gortenziya-oks.html/nid/61564"/>
    <hyperlink ref="D98" r:id="rId24" display="https://plantmarket.ru/gortenziya-oks.html/nid/61565"/>
    <hyperlink ref="D99" r:id="rId25" display="https://plantmarket.ru/gortenziya-oks.html/nid/61566"/>
    <hyperlink ref="D105" r:id="rId26" display="https://plantmarket.ru/gortenziya-oks.html/nid/67284"/>
    <hyperlink ref="D106" r:id="rId27" display="https://plantmarket.ru/gortenziya-oks.html/nid/67284"/>
    <hyperlink ref="D107" r:id="rId28" display="https://plantmarket.ru/gortenziya-oks.html/nid/58370"/>
    <hyperlink ref="D109" r:id="rId29" display="https://plantmarket.ru/gortenziya-oks.html/nid/28011"/>
    <hyperlink ref="D113" r:id="rId30" display="https://plantmarket.ru/gortenziya-oks.html/nid/61568"/>
    <hyperlink ref="D114" r:id="rId31" display="https://plantmarket.ru/gortenziya-oks.html/nid/61569"/>
    <hyperlink ref="D115" r:id="rId32" display="https://plantmarket.ru/gortenziya-oks.html/nid/61569"/>
    <hyperlink ref="D116" r:id="rId33" display="https://plantmarket.ru/gortenziya-oks.html/nid/61569"/>
    <hyperlink ref="D118" r:id="rId34" display="https://plantmarket.ru/gortenziya-oks.html/nid/61544"/>
    <hyperlink ref="D119" r:id="rId35" display="https://plantmarket.ru/gortenziya-oks.html/nid/61544"/>
    <hyperlink ref="D120" r:id="rId36" display="https://plantmarket.ru/gortenziya-oks.html/nid/63155"/>
    <hyperlink ref="D122" r:id="rId37" display="https://plantmarket.ru/gortenziya-oks.html/nid/61546"/>
    <hyperlink ref="D123" r:id="rId38"/>
    <hyperlink ref="D124" r:id="rId39" display="https://plantmarket.ru/gortenziya-oks.html/nid/67285"/>
    <hyperlink ref="D125" r:id="rId40" display="https://plantmarket.ru/gortenziya-oks.html/nid/58397"/>
    <hyperlink ref="D127" r:id="rId41" display="https://plantmarket.ru/gortenziya-oks.html/nid/61571"/>
    <hyperlink ref="D128" r:id="rId42" display="https://plantmarket.ru/gortenziya-oks.html/nid/28019"/>
    <hyperlink ref="D126" r:id="rId43" display="https://plantmarket.ru/gortenziya-oks.html/nid/58397"/>
    <hyperlink ref="D129" r:id="rId44" display="https://plantmarket.ru/gortenziya-oks.html/nid/28019"/>
    <hyperlink ref="D132" r:id="rId45" display="https://plantmarket.ru/gortenziya-oks.html/nid/67289"/>
    <hyperlink ref="D133" r:id="rId46" display="https://plantmarket.ru/gortenziya-oks.html/nid/61572"/>
    <hyperlink ref="D134" r:id="rId47" display="https://plantmarket.ru/gortenziya-oks.html/nid/61572"/>
    <hyperlink ref="D136" r:id="rId48" display="https://plantmarket.ru/gortenziya-oks.html/nid/61572"/>
    <hyperlink ref="D137" r:id="rId49" display="https://plantmarket.ru/gortenziya-oks.html/nid/61570"/>
    <hyperlink ref="D138" r:id="rId50" display="https://plantmarket.ru/gortenziya-oks.html/nid/28022"/>
    <hyperlink ref="D139" r:id="rId51" display="https://plantmarket.ru/gortenziya-oks.html/nid/28022"/>
    <hyperlink ref="D140" r:id="rId52" display="https://plantmarket.ru/gortenziya-oks.html/nid/67291"/>
    <hyperlink ref="D143" r:id="rId53" display="https://plantmarket.ru/gortenziya-oks.html/nid/61573"/>
    <hyperlink ref="D148" r:id="rId54" display="https://plantmarket.ru/gortenziya-oks.html/nid/58379"/>
    <hyperlink ref="D149" r:id="rId55" display="https://plantmarket.ru/gortenziya-oks.html/nid/28015"/>
    <hyperlink ref="D152" r:id="rId56" display="https://plantmarket.ru/gortenziya-oks.html/nid/61547"/>
    <hyperlink ref="D153" r:id="rId57" display="https://plantmarket.ru/gortenziya-oks.html/nid/61547"/>
    <hyperlink ref="D154" r:id="rId58" display="https://plantmarket.ru/gortenziya-oks.html/nid/58380"/>
    <hyperlink ref="D155" r:id="rId59" display="https://plantmarket.ru/gortenziya-oks.html/nid/28016"/>
    <hyperlink ref="D157" r:id="rId60" display="https://plantmarket.ru/gortenziya-oks.html/nid/61574"/>
    <hyperlink ref="D158" r:id="rId61" display="https://plantmarket.ru/gortenziya-oks.html/nid/61574"/>
    <hyperlink ref="D160" r:id="rId62" display="https://plantmarket.ru/gortenziya-oks.html/nid/61548"/>
    <hyperlink ref="D161" r:id="rId63" display="https://plantmarket.ru/gortenziya-oks.html/nid/61548"/>
    <hyperlink ref="D162" r:id="rId64"/>
    <hyperlink ref="D167" r:id="rId65" display="https://plantmarket.ru/gortenziya-oks.html/nid/58381"/>
    <hyperlink ref="D168" r:id="rId66" display="https://plantmarket.ru/gortenziya-oks.html/nid/67312"/>
    <hyperlink ref="D169" r:id="rId67" display="https://plantmarket.ru/gortenziya-oks.html/nid/64273"/>
    <hyperlink ref="D170" r:id="rId68" display="https://plantmarket.ru/gortenziya-oks.html/nid/61550"/>
    <hyperlink ref="D171" r:id="rId69" display="https://plantmarket.ru/gortenziya-oks.html/nid/61575"/>
    <hyperlink ref="D172" r:id="rId70" display="https://plantmarket.ru/gortenziya-oks.html/nid/61576"/>
    <hyperlink ref="D55" r:id="rId71"/>
    <hyperlink ref="D54" r:id="rId72"/>
    <hyperlink ref="D175" r:id="rId73" display="https://plantmarket.ru/gortenziya-oks.html/nid/58383"/>
    <hyperlink ref="D176" r:id="rId74" display="https://plantmarket.ru/gortenziya-oks.html/nid/58383"/>
    <hyperlink ref="D177" r:id="rId75" display="https://plantmarket.ru/gortenziya-oks.html/nid/58383"/>
    <hyperlink ref="D180" r:id="rId76" display="https://plantmarket.ru/gortenziya-oks.html/nid/63156"/>
    <hyperlink ref="D181" r:id="rId77" display="https://plantmarket.ru/gortenziya-oks.html/nid/63156"/>
    <hyperlink ref="D182" r:id="rId78" display="https://plantmarket.ru/gortenziya-oks.html/nid/63156"/>
    <hyperlink ref="D183" r:id="rId79" display="https://plantmarket.ru/gortenziya-oks.html/nid/61551"/>
    <hyperlink ref="D184" r:id="rId80" display="https://plantmarket.ru/gortenziya-oks.html/nid/61551"/>
    <hyperlink ref="D185" r:id="rId81" display="https://plantmarket.ru/gortenziya-oks.html/nid/61552"/>
    <hyperlink ref="D186" r:id="rId82" display="https://plantmarket.ru/gortenziya-oks.html/nid/61554"/>
    <hyperlink ref="D188" r:id="rId83" display="https://plantmarket.ru/gortenziya-oks.html/nid/61555"/>
    <hyperlink ref="D187" r:id="rId84" display="https://plantmarket.ru/gortenziya-oks.html/nid/61555"/>
    <hyperlink ref="D191" r:id="rId85" display="https://plantmarket.ru/gortenziya-oks.html/nid/61578"/>
    <hyperlink ref="D192" r:id="rId86" display="https://plantmarket.ru/gortenziya-oks.html/nid/61578"/>
    <hyperlink ref="D195" r:id="rId87" display="https://plantmarket.ru/gortenziya-oks.html/nid/61556"/>
    <hyperlink ref="D196" r:id="rId88" display="https://plantmarket.ru/gortenziya-oks.html/nid/61556"/>
    <hyperlink ref="D200" r:id="rId89" display="https://plantmarket.ru/gortenziya-oks.html/nid/58387"/>
    <hyperlink ref="D199" r:id="rId90" display="https://plantmarket.ru/gortenziya-oks.html/nid/58387"/>
    <hyperlink ref="D201" r:id="rId91" display="https://plantmarket.ru/gortenziya-oks.html/nid/58387"/>
    <hyperlink ref="D204" r:id="rId92" display="https://plantmarket.ru/gortenziya-oks.html/nid/58407"/>
    <hyperlink ref="D205" r:id="rId93" display="https://plantmarket.ru/gortenziya-oks.html/nid/58407"/>
    <hyperlink ref="D206" r:id="rId94" display="https://plantmarket.ru/gortenziya-oks.html/nid/58407"/>
    <hyperlink ref="D203" r:id="rId95" display="https://plantmarket.ru/gortenziya-oks.html/nid/58407"/>
    <hyperlink ref="D207" r:id="rId96"/>
    <hyperlink ref="D213" r:id="rId97" display="https://plantmarket.ru/gortenziya-oks.html/nid/35307"/>
    <hyperlink ref="D27" r:id="rId98" display="https://plantmarket.ru/gortenziya-oks.html/nid/67294"/>
    <hyperlink ref="D30" r:id="rId99" display="https://plantmarket.ru/gortenziya-oks.html/nid/67296"/>
    <hyperlink ref="D131" r:id="rId100"/>
    <hyperlink ref="D194" r:id="rId101"/>
    <hyperlink ref="D72" r:id="rId102" display="https://plantmarket.ru/gortenziya-oks.html/nid/34342"/>
    <hyperlink ref="D145" r:id="rId103" display="https://plantmarket.ru/gortenziya-oks.html/nid/28015"/>
    <hyperlink ref="D210" r:id="rId104" display="https://plantmarket.ru/gortenziya-oks.html/nid/58388"/>
    <hyperlink ref="D28" r:id="rId105" display="https://plantmarket.ru/gortenziya-oks.html/nid/67294"/>
    <hyperlink ref="D25" r:id="rId106" display="https://plantmarket.ru/gortenziya-oks.html/nid/58359"/>
    <hyperlink ref="D31" r:id="rId107" display="https://plantmarket.ru/gortenziya-oks.html/nid/67296"/>
    <hyperlink ref="D32" r:id="rId108" display="https://plantmarket.ru/gortenziya-oks.html/nid/67296"/>
    <hyperlink ref="D29" r:id="rId109" display="https://plantmarket.ru/gortenziya-oks.html/nid/67294"/>
    <hyperlink ref="D58:D59" r:id="rId110" display="https://plantmarket.ru/gortenziya-oks.html/nid/58388"/>
    <hyperlink ref="D35" r:id="rId111" display="Гортензия с ОКС"/>
    <hyperlink ref="D36" r:id="rId112" display="Гортензия с ОКС"/>
    <hyperlink ref="D37" r:id="rId113" display="Гортензия с ОКС"/>
    <hyperlink ref="D38" r:id="rId114" display="Гортензия с ОКС"/>
    <hyperlink ref="D39" r:id="rId115" display="Гортензия с ОКС"/>
    <hyperlink ref="D78" r:id="rId116" display="https://plantmarket.ru/gortenziya-oks.html/nid/61561"/>
    <hyperlink ref="D79" r:id="rId117" display="https://plantmarket.ru/gortenziya-oks.html/nid/61561"/>
    <hyperlink ref="D91" r:id="rId118"/>
    <hyperlink ref="D100" r:id="rId119" display="https://plantmarket.ru/gortenziya-oks.html/nid/61566"/>
    <hyperlink ref="D112" r:id="rId120" display="https://plantmarket.ru/gortenziya-oks.html/nid/61568"/>
    <hyperlink ref="D111" r:id="rId121" display="https://plantmarket.ru/gortenziya-oks.html/nid/61568"/>
    <hyperlink ref="D146" r:id="rId122" display="https://plantmarket.ru/gortenziya-oks.html/nid/58379"/>
    <hyperlink ref="D159" r:id="rId123" display="https://plantmarket.ru/gortenziya-oks.html/nid/61574"/>
    <hyperlink ref="D163" r:id="rId124"/>
    <hyperlink ref="D164" r:id="rId125"/>
    <hyperlink ref="D165" r:id="rId126" display="https://plantmarket.ru/gortenziya-oks.html/nid/58381"/>
    <hyperlink ref="D173" r:id="rId127" display="https://plantmarket.ru/gortenziya-oks.html/nid/58383"/>
    <hyperlink ref="D174" r:id="rId128" display="https://plantmarket.ru/gortenziya-oks.html/nid/58383"/>
    <hyperlink ref="D179" r:id="rId129" display="https://plantmarket.ru/gortenziya-oks.html/nid/63156"/>
    <hyperlink ref="D178" r:id="rId130" display="https://plantmarket.ru/gortenziya-oks.html/nid/63156"/>
    <hyperlink ref="D190" r:id="rId131" display="https://plantmarket.ru/gortenziya-oks.html/nid/61578"/>
    <hyperlink ref="D189" r:id="rId132" display="https://plantmarket.ru/gortenziya-oks.html/nid/61578"/>
    <hyperlink ref="D198" r:id="rId133" display="https://plantmarket.ru/gortenziya-oks.html/nid/58387"/>
    <hyperlink ref="D215" r:id="rId134" display="https://plantmarket.ru/gortenziya-oks.html/nid/61543"/>
    <hyperlink ref="D218" r:id="rId135" display="https://plantmarket.ru/gortenziya-oks.html/nid/61550"/>
    <hyperlink ref="D219" r:id="rId136" display="https://plantmarket.ru/gortenziya-oks.html/nid/61556"/>
    <hyperlink ref="D34" r:id="rId137" display="Гортензия с ОКС"/>
    <hyperlink ref="D40" r:id="rId138" display="Гортензия с ОКС"/>
    <hyperlink ref="D42" r:id="rId139" display="Гортензия с ОКС"/>
    <hyperlink ref="D43" r:id="rId140" display="Гортензия с ОКС"/>
    <hyperlink ref="D44" r:id="rId141" display="Гортензия с ОКС"/>
    <hyperlink ref="D45" r:id="rId142" display="Гортензия с ОКС"/>
    <hyperlink ref="D46" r:id="rId143" display="Гортензия с ОКС"/>
    <hyperlink ref="D47" r:id="rId144" display="Гортензия с ОКС"/>
    <hyperlink ref="D48" r:id="rId145" display="Гортензия с ОКС"/>
    <hyperlink ref="D50" r:id="rId146" display="Гортензия с ОКС"/>
    <hyperlink ref="D51" r:id="rId147" display="Гортензия с ОКС"/>
    <hyperlink ref="D53" r:id="rId148" display="https://plantmarket.ru/gortenziya-oks.html/nid/67328"/>
    <hyperlink ref="D52" r:id="rId149" display="https://plantmarket.ru/gortenziya-oks.html/nid/67323"/>
    <hyperlink ref="D61" r:id="rId150" display="https://plantmarket.ru/gortenziya-oks.html/nid/64274"/>
    <hyperlink ref="D90" r:id="rId151" display="https://plantmarket.ru/gortenziya-oks.html/nid/64269"/>
    <hyperlink ref="D96" r:id="rId152" display="https://plantmarket.ru/gortenziya-oks.html/nid/64270"/>
    <hyperlink ref="D97" r:id="rId153" display="https://plantmarket.ru/gortenziya-oks.html/nid/64270"/>
    <hyperlink ref="D103" r:id="rId154" display="https://plantmarket.ru/gortenziya-oks.html/nid/64271"/>
    <hyperlink ref="D104" r:id="rId155" display="https://plantmarket.ru/gortenziya-oks.html/nid/64271"/>
    <hyperlink ref="D121" r:id="rId156" display="https://plantmarket.ru/gortenziya-oks.html/nid/63155"/>
    <hyperlink ref="D141" r:id="rId157" display="https://plantmarket.ru/gortenziya-oks.html/nid/64272"/>
    <hyperlink ref="D142" r:id="rId158" display="https://plantmarket.ru/gortenziya-oks.html/nid/64272"/>
    <hyperlink ref="D197" r:id="rId159" display="https://plantmarket.ru/gortenziya-oks.html/nid/35305"/>
    <hyperlink ref="D216" r:id="rId160" display="https://plantmarket.ru/gortenziya-oks.html/nid/67309"/>
    <hyperlink ref="D33" r:id="rId161"/>
    <hyperlink ref="D144" r:id="rId162"/>
    <hyperlink ref="D77" r:id="rId163" display="https://plantmarket.ru/gortenziya-oks.html/nid/61559"/>
    <hyperlink ref="D84" r:id="rId164" display="https://plantmarket.ru/gortenziya-oks.html/nid/61561"/>
    <hyperlink ref="D87" r:id="rId165" display="https://plantmarket.ru/gortenziya-oks.html/nid/61563"/>
    <hyperlink ref="D92" r:id="rId166"/>
    <hyperlink ref="D93" r:id="rId167"/>
    <hyperlink ref="D102" r:id="rId168" display="https://plantmarket.ru/gortenziya-oks.html/nid/61567"/>
    <hyperlink ref="D117" r:id="rId169" display="https://plantmarket.ru/gortenziya-oks.html/nid/61568"/>
    <hyperlink ref="D151" r:id="rId170" display="https://plantmarket.ru/gortenziya-oks.html/nid/58379"/>
    <hyperlink ref="D193" r:id="rId171" display="https://plantmarket.ru/gortenziya-oks.html/nid/61578"/>
    <hyperlink ref="D202" r:id="rId172" display="https://plantmarket.ru/gortenziya-oks.html/nid/58387"/>
    <hyperlink ref="D211" r:id="rId173" display="https://plantmarket.ru/gortenziya-oks.html/nid/58388"/>
    <hyperlink ref="D24" r:id="rId174" display="https://plantmarket.ru/gortenziya-oks.html/nid/58359"/>
    <hyperlink ref="D135" r:id="rId175" display="https://plantmarket.ru/gortenziya-oks.html/nid/61572"/>
    <hyperlink ref="D101" r:id="rId176" display="https://plantmarket.ru/gortenziya-oks.html/nid/61566"/>
    <hyperlink ref="D130" r:id="rId177" display="https://plantmarket.ru/gortenziya-oks.html/nid/28019"/>
    <hyperlink ref="D108" r:id="rId178" display="https://plantmarket.ru/gortenziya-oks.html/nid/28011"/>
    <hyperlink ref="D147" r:id="rId179" display="https://plantmarket.ru/gortenziya-oks.html/nid/58379"/>
    <hyperlink ref="D212" r:id="rId180" display="https://plantmarket.ru/gortenziya-oks.html/nid/58388"/>
    <hyperlink ref="D166" r:id="rId181" display="https://plantmarket.ru/gortenziya-oks.html/nid/58381"/>
    <hyperlink ref="D81" r:id="rId182" display="https://plantmarket.ru/gortenziya-oks.html/nid/58392"/>
    <hyperlink ref="D60" r:id="rId183"/>
    <hyperlink ref="D217" r:id="rId184" display="https://plantmarket.ru/gortenziya-oks.html/nid/61547"/>
    <hyperlink ref="D65" r:id="rId185"/>
    <hyperlink ref="D156" r:id="rId186" display="https://plantmarket.ru/gortenziya-oks.html/nid/28016"/>
    <hyperlink ref="D150" r:id="rId187" display="https://plantmarket.ru/gortenziya-oks.html/nid/58379"/>
    <hyperlink ref="D85" r:id="rId188" display="https://plantmarket.ru/gortenziya-oks.html/nid/61563"/>
  </hyperlinks>
  <pageMargins left="0.75" right="0.75" top="1" bottom="1" header="0.3" footer="0.3"/>
  <pageSetup paperSize="9" orientation="portrait" r:id="rId189"/>
  <drawing r:id="rId1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115"/>
  <sheetViews>
    <sheetView showGridLines="0" zoomScaleNormal="100" workbookViewId="0"/>
  </sheetViews>
  <sheetFormatPr defaultRowHeight="14.4"/>
  <cols>
    <col min="1" max="1" width="3.44140625" customWidth="1"/>
    <col min="2" max="2" width="5.88671875" style="133" customWidth="1"/>
    <col min="16" max="16" width="10" customWidth="1"/>
  </cols>
  <sheetData>
    <row r="1" spans="2:16" s="87" customFormat="1" ht="15" thickTop="1">
      <c r="B1" s="84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2:16" s="87" customFormat="1">
      <c r="B2" s="88"/>
      <c r="P2" s="89"/>
    </row>
    <row r="3" spans="2:16" s="87" customFormat="1">
      <c r="B3" s="88"/>
      <c r="P3" s="89"/>
    </row>
    <row r="4" spans="2:16" s="87" customFormat="1">
      <c r="B4" s="88"/>
      <c r="P4" s="89"/>
    </row>
    <row r="5" spans="2:16" s="87" customFormat="1">
      <c r="B5" s="88"/>
      <c r="P5" s="89"/>
    </row>
    <row r="6" spans="2:16" s="92" customFormat="1" ht="16.5" customHeight="1">
      <c r="B6" s="90"/>
      <c r="C6" s="91"/>
      <c r="P6" s="93"/>
    </row>
    <row r="7" spans="2:16" s="94" customFormat="1" ht="12" customHeight="1">
      <c r="B7" s="90"/>
      <c r="C7" s="91"/>
      <c r="P7" s="95"/>
    </row>
    <row r="8" spans="2:16" s="87" customFormat="1" ht="12" customHeight="1">
      <c r="B8" s="88"/>
      <c r="C8" s="91"/>
      <c r="P8" s="89"/>
    </row>
    <row r="9" spans="2:16" s="87" customFormat="1" ht="12" customHeight="1">
      <c r="B9" s="96"/>
      <c r="C9" s="91"/>
      <c r="P9" s="89"/>
    </row>
    <row r="10" spans="2:16" s="87" customFormat="1" ht="12" customHeight="1">
      <c r="B10" s="96"/>
      <c r="C10" s="91"/>
      <c r="P10" s="89"/>
    </row>
    <row r="11" spans="2:16" s="87" customFormat="1" ht="16.5" customHeight="1">
      <c r="B11" s="88"/>
      <c r="P11" s="89"/>
    </row>
    <row r="12" spans="2:16" s="87" customFormat="1" ht="20.25" customHeight="1">
      <c r="B12" s="88"/>
      <c r="P12" s="89"/>
    </row>
    <row r="13" spans="2:16" s="99" customFormat="1" ht="17.25" customHeight="1">
      <c r="B13" s="97" t="s">
        <v>270</v>
      </c>
      <c r="C13" s="98" t="s">
        <v>271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P13" s="100"/>
    </row>
    <row r="14" spans="2:16" s="105" customFormat="1" ht="15.6">
      <c r="B14" s="101" t="s">
        <v>272</v>
      </c>
      <c r="C14" s="102"/>
      <c r="D14" s="103"/>
      <c r="E14" s="103"/>
      <c r="F14" s="103"/>
      <c r="G14" s="103"/>
      <c r="H14" s="104" t="s">
        <v>273</v>
      </c>
      <c r="I14" s="102"/>
      <c r="J14" s="103"/>
      <c r="K14" s="103"/>
      <c r="L14" s="103"/>
      <c r="M14" s="103"/>
      <c r="N14" s="103"/>
      <c r="P14" s="106"/>
    </row>
    <row r="15" spans="2:16" s="112" customFormat="1">
      <c r="B15" s="107"/>
      <c r="C15" s="108" t="s">
        <v>274</v>
      </c>
      <c r="D15" s="109"/>
      <c r="E15" s="109"/>
      <c r="F15" s="109"/>
      <c r="G15" s="109"/>
      <c r="H15" s="110" t="s">
        <v>275</v>
      </c>
      <c r="I15" s="111" t="s">
        <v>276</v>
      </c>
      <c r="J15" s="109"/>
      <c r="K15" s="109"/>
      <c r="L15" s="109"/>
      <c r="M15" s="109"/>
      <c r="N15" s="109"/>
      <c r="P15" s="113"/>
    </row>
    <row r="16" spans="2:16" s="112" customFormat="1">
      <c r="B16" s="107"/>
      <c r="C16" s="108" t="s">
        <v>277</v>
      </c>
      <c r="D16" s="109"/>
      <c r="E16" s="109"/>
      <c r="F16" s="109"/>
      <c r="G16" s="109"/>
      <c r="H16" s="110" t="s">
        <v>275</v>
      </c>
      <c r="I16" s="111" t="s">
        <v>278</v>
      </c>
      <c r="J16" s="109"/>
      <c r="K16" s="109"/>
      <c r="L16" s="109"/>
      <c r="M16" s="109"/>
      <c r="N16" s="109"/>
      <c r="P16" s="113"/>
    </row>
    <row r="17" spans="2:22" s="112" customFormat="1">
      <c r="B17" s="107"/>
      <c r="C17" s="108" t="s">
        <v>279</v>
      </c>
      <c r="D17" s="109"/>
      <c r="E17" s="109"/>
      <c r="F17" s="109"/>
      <c r="G17" s="109"/>
      <c r="H17" s="110" t="s">
        <v>275</v>
      </c>
      <c r="I17" s="111" t="s">
        <v>280</v>
      </c>
      <c r="J17" s="109"/>
      <c r="K17" s="109"/>
      <c r="L17" s="109"/>
      <c r="M17" s="109"/>
      <c r="N17" s="109"/>
      <c r="P17" s="113"/>
    </row>
    <row r="18" spans="2:22" s="112" customFormat="1">
      <c r="B18" s="107"/>
      <c r="C18" s="108" t="s">
        <v>281</v>
      </c>
      <c r="D18" s="109"/>
      <c r="E18" s="109"/>
      <c r="F18" s="109"/>
      <c r="G18" s="109"/>
      <c r="H18" s="110" t="s">
        <v>275</v>
      </c>
      <c r="I18" s="111" t="s">
        <v>282</v>
      </c>
      <c r="J18" s="109"/>
      <c r="K18" s="109"/>
      <c r="L18" s="109"/>
      <c r="M18" s="109"/>
      <c r="N18" s="109"/>
      <c r="P18" s="113"/>
      <c r="V18" s="114"/>
    </row>
    <row r="19" spans="2:22" s="117" customFormat="1">
      <c r="B19" s="115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P19" s="118"/>
      <c r="V19" s="119"/>
    </row>
    <row r="20" spans="2:22" s="87" customFormat="1" ht="15.6">
      <c r="B20" s="97" t="s">
        <v>270</v>
      </c>
      <c r="C20" s="98" t="s">
        <v>283</v>
      </c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P20" s="89"/>
      <c r="V20" s="119"/>
    </row>
    <row r="21" spans="2:22" s="112" customFormat="1">
      <c r="B21" s="107"/>
      <c r="C21" s="108" t="s">
        <v>284</v>
      </c>
      <c r="D21" s="109"/>
      <c r="E21" s="109"/>
      <c r="F21" s="109"/>
      <c r="G21" s="109"/>
      <c r="H21" s="110"/>
      <c r="I21" s="111"/>
      <c r="J21" s="109"/>
      <c r="K21" s="109"/>
      <c r="L21" s="109"/>
      <c r="M21" s="109"/>
      <c r="N21" s="109"/>
      <c r="P21" s="113"/>
    </row>
    <row r="22" spans="2:22" s="87" customFormat="1">
      <c r="B22" s="115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P22" s="89"/>
    </row>
    <row r="23" spans="2:22" s="87" customFormat="1">
      <c r="B23" s="120"/>
      <c r="P23" s="89"/>
    </row>
    <row r="24" spans="2:22" s="87" customFormat="1">
      <c r="B24" s="120"/>
      <c r="P24" s="89"/>
    </row>
    <row r="25" spans="2:22" s="87" customFormat="1">
      <c r="B25" s="120"/>
      <c r="P25" s="89"/>
    </row>
    <row r="26" spans="2:22" s="123" customFormat="1" ht="15.6">
      <c r="B26" s="121" t="s">
        <v>270</v>
      </c>
      <c r="C26" s="122" t="s">
        <v>285</v>
      </c>
      <c r="P26" s="124"/>
    </row>
    <row r="27" spans="2:22" s="87" customFormat="1">
      <c r="B27" s="120"/>
      <c r="C27" s="108" t="s">
        <v>286</v>
      </c>
      <c r="P27" s="89"/>
    </row>
    <row r="28" spans="2:22" s="87" customFormat="1">
      <c r="B28" s="120"/>
      <c r="C28" s="108" t="s">
        <v>287</v>
      </c>
      <c r="P28" s="89"/>
    </row>
    <row r="29" spans="2:22" s="123" customFormat="1" ht="15.6">
      <c r="B29" s="121" t="s">
        <v>270</v>
      </c>
      <c r="C29" s="122" t="s">
        <v>288</v>
      </c>
      <c r="P29" s="124"/>
    </row>
    <row r="30" spans="2:22" s="127" customFormat="1" ht="45" customHeight="1">
      <c r="B30" s="125" t="s">
        <v>270</v>
      </c>
      <c r="C30" s="221" t="s">
        <v>289</v>
      </c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126"/>
    </row>
    <row r="31" spans="2:22" s="87" customFormat="1">
      <c r="B31" s="120"/>
      <c r="C31" s="220" t="s">
        <v>290</v>
      </c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89"/>
    </row>
    <row r="32" spans="2:22" s="87" customFormat="1" ht="29.25" customHeight="1">
      <c r="B32" s="120"/>
      <c r="C32" s="222" t="s">
        <v>291</v>
      </c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89"/>
    </row>
    <row r="33" spans="2:16" s="87" customFormat="1" ht="30" customHeight="1">
      <c r="B33" s="120"/>
      <c r="C33" s="222" t="s">
        <v>292</v>
      </c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89"/>
    </row>
    <row r="34" spans="2:16" s="87" customFormat="1" ht="29.25" customHeight="1">
      <c r="B34" s="120"/>
      <c r="C34" s="220" t="s">
        <v>293</v>
      </c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89"/>
    </row>
    <row r="35" spans="2:16" s="123" customFormat="1" ht="30.75" customHeight="1">
      <c r="B35" s="125" t="s">
        <v>270</v>
      </c>
      <c r="C35" s="221" t="s">
        <v>294</v>
      </c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124"/>
    </row>
    <row r="36" spans="2:16" s="87" customFormat="1" ht="29.25" customHeight="1">
      <c r="B36" s="120"/>
      <c r="C36" s="220" t="s">
        <v>295</v>
      </c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89"/>
    </row>
    <row r="37" spans="2:16" s="87" customFormat="1" ht="29.25" customHeight="1">
      <c r="B37" s="120"/>
      <c r="C37" s="220" t="s">
        <v>296</v>
      </c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89"/>
    </row>
    <row r="38" spans="2:16" s="123" customFormat="1" ht="30.75" customHeight="1">
      <c r="B38" s="125" t="s">
        <v>270</v>
      </c>
      <c r="C38" s="221" t="s">
        <v>297</v>
      </c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124"/>
    </row>
    <row r="39" spans="2:16" s="87" customFormat="1">
      <c r="B39" s="120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89"/>
    </row>
    <row r="40" spans="2:16" s="87" customFormat="1">
      <c r="B40" s="120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89"/>
    </row>
    <row r="41" spans="2:16" s="87" customFormat="1">
      <c r="B41" s="120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89"/>
    </row>
    <row r="42" spans="2:16" s="87" customFormat="1" ht="28.5" customHeight="1">
      <c r="B42" s="125" t="s">
        <v>270</v>
      </c>
      <c r="C42" s="221" t="s">
        <v>298</v>
      </c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89"/>
    </row>
    <row r="43" spans="2:16" s="127" customFormat="1" ht="30" customHeight="1">
      <c r="B43" s="125" t="s">
        <v>270</v>
      </c>
      <c r="C43" s="221" t="s">
        <v>299</v>
      </c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126"/>
    </row>
    <row r="44" spans="2:16" s="87" customFormat="1" ht="30" customHeight="1">
      <c r="B44" s="120"/>
      <c r="C44" s="220" t="s">
        <v>300</v>
      </c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89"/>
    </row>
    <row r="45" spans="2:16" s="87" customFormat="1" ht="29.25" customHeight="1">
      <c r="B45" s="120"/>
      <c r="C45" s="220" t="s">
        <v>301</v>
      </c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89"/>
    </row>
    <row r="46" spans="2:16" s="127" customFormat="1" ht="15">
      <c r="B46" s="125" t="s">
        <v>270</v>
      </c>
      <c r="C46" s="221" t="s">
        <v>302</v>
      </c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126"/>
    </row>
    <row r="47" spans="2:16" s="87" customFormat="1" ht="44.25" customHeight="1">
      <c r="B47" s="120"/>
      <c r="C47" s="220" t="s">
        <v>303</v>
      </c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89"/>
    </row>
    <row r="48" spans="2:16" s="127" customFormat="1" ht="15">
      <c r="B48" s="125" t="s">
        <v>270</v>
      </c>
      <c r="C48" s="221" t="s">
        <v>304</v>
      </c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126"/>
    </row>
    <row r="49" spans="2:16" s="87" customFormat="1" ht="29.25" customHeight="1">
      <c r="B49" s="120"/>
      <c r="C49" s="220" t="s">
        <v>305</v>
      </c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89"/>
    </row>
    <row r="50" spans="2:16" s="127" customFormat="1" ht="47.25" customHeight="1">
      <c r="B50" s="125" t="s">
        <v>270</v>
      </c>
      <c r="C50" s="225" t="s">
        <v>306</v>
      </c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126"/>
    </row>
    <row r="51" spans="2:16" s="87" customFormat="1" ht="30.75" customHeight="1">
      <c r="B51" s="120"/>
      <c r="C51" s="220" t="s">
        <v>307</v>
      </c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89"/>
    </row>
    <row r="52" spans="2:16" s="87" customFormat="1" ht="30.75" customHeight="1">
      <c r="B52" s="120"/>
      <c r="C52" s="220" t="s">
        <v>308</v>
      </c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89"/>
    </row>
    <row r="53" spans="2:16" s="87" customFormat="1" ht="30.75" customHeight="1">
      <c r="B53" s="120"/>
      <c r="C53" s="220" t="s">
        <v>309</v>
      </c>
      <c r="D53" s="220"/>
      <c r="E53" s="220"/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89"/>
    </row>
    <row r="54" spans="2:16" s="87" customFormat="1" ht="42" customHeight="1">
      <c r="B54" s="125" t="s">
        <v>270</v>
      </c>
      <c r="C54" s="221" t="s">
        <v>310</v>
      </c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89"/>
    </row>
    <row r="55" spans="2:16" s="87" customFormat="1">
      <c r="B55" s="1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20"/>
      <c r="P55" s="89"/>
    </row>
    <row r="56" spans="2:16" s="87" customFormat="1">
      <c r="B56" s="120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89"/>
    </row>
    <row r="57" spans="2:16" s="87" customFormat="1">
      <c r="B57" s="120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89"/>
    </row>
    <row r="58" spans="2:16" s="87" customFormat="1">
      <c r="B58" s="120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89"/>
    </row>
    <row r="59" spans="2:16" s="87" customFormat="1" ht="61.5" customHeight="1">
      <c r="B59" s="134" t="s">
        <v>270</v>
      </c>
      <c r="C59" s="224" t="s">
        <v>335</v>
      </c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89"/>
    </row>
    <row r="60" spans="2:16" s="87" customFormat="1" ht="64.5" customHeight="1">
      <c r="B60" s="134" t="s">
        <v>270</v>
      </c>
      <c r="C60" s="224" t="s">
        <v>472</v>
      </c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89"/>
    </row>
    <row r="61" spans="2:16" s="87" customFormat="1" ht="23.25" customHeight="1">
      <c r="B61" s="134" t="s">
        <v>270</v>
      </c>
      <c r="C61" s="224" t="s">
        <v>336</v>
      </c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89"/>
    </row>
    <row r="62" spans="2:16" s="87" customFormat="1" ht="12.75" customHeight="1">
      <c r="B62" s="120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89"/>
    </row>
    <row r="63" spans="2:16" s="87" customFormat="1">
      <c r="B63" s="120"/>
      <c r="P63" s="89"/>
    </row>
    <row r="64" spans="2:16" s="87" customFormat="1">
      <c r="B64" s="120"/>
      <c r="P64" s="89"/>
    </row>
    <row r="65" spans="2:16" s="87" customFormat="1">
      <c r="B65" s="120"/>
      <c r="P65" s="89"/>
    </row>
    <row r="66" spans="2:16" s="87" customFormat="1" ht="17.25" customHeight="1">
      <c r="B66" s="125" t="s">
        <v>270</v>
      </c>
      <c r="C66" s="225" t="s">
        <v>311</v>
      </c>
      <c r="D66" s="225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89"/>
    </row>
    <row r="67" spans="2:16" s="87" customFormat="1" ht="15" customHeight="1">
      <c r="B67" s="120"/>
      <c r="C67" s="226" t="s">
        <v>312</v>
      </c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89"/>
    </row>
    <row r="68" spans="2:16" s="87" customFormat="1" ht="15" customHeight="1">
      <c r="B68" s="120"/>
      <c r="C68" s="226" t="s">
        <v>313</v>
      </c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89"/>
    </row>
    <row r="69" spans="2:16" s="87" customFormat="1" ht="15" customHeight="1">
      <c r="B69" s="120"/>
      <c r="C69" s="226" t="s">
        <v>314</v>
      </c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89"/>
    </row>
    <row r="70" spans="2:16" s="87" customFormat="1" ht="31.5" customHeight="1">
      <c r="B70" s="125" t="s">
        <v>270</v>
      </c>
      <c r="C70" s="221" t="s">
        <v>315</v>
      </c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89"/>
    </row>
    <row r="71" spans="2:16" s="87" customFormat="1" ht="31.5" customHeight="1">
      <c r="B71" s="125"/>
      <c r="C71" s="220" t="s">
        <v>316</v>
      </c>
      <c r="D71" s="220"/>
      <c r="E71" s="220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89"/>
    </row>
    <row r="72" spans="2:16" s="87" customFormat="1" ht="29.25" customHeight="1">
      <c r="B72" s="125"/>
      <c r="C72" s="220" t="s">
        <v>317</v>
      </c>
      <c r="D72" s="220"/>
      <c r="E72" s="220"/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89"/>
    </row>
    <row r="73" spans="2:16" s="87" customFormat="1">
      <c r="B73" s="120"/>
      <c r="C73" s="220" t="s">
        <v>318</v>
      </c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89"/>
    </row>
    <row r="74" spans="2:16" s="87" customFormat="1">
      <c r="B74" s="120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89"/>
    </row>
    <row r="75" spans="2:16" s="87" customFormat="1">
      <c r="B75" s="120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89"/>
    </row>
    <row r="76" spans="2:16" s="87" customFormat="1">
      <c r="B76" s="120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89"/>
    </row>
    <row r="77" spans="2:16" s="87" customFormat="1">
      <c r="B77" s="120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89"/>
    </row>
    <row r="78" spans="2:16" s="87" customFormat="1" ht="45" customHeight="1">
      <c r="B78" s="125" t="s">
        <v>270</v>
      </c>
      <c r="C78" s="221" t="s">
        <v>319</v>
      </c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89"/>
    </row>
    <row r="79" spans="2:16" s="87" customFormat="1" ht="29.25" customHeight="1">
      <c r="B79" s="125"/>
      <c r="C79" s="220" t="s">
        <v>320</v>
      </c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89"/>
    </row>
    <row r="80" spans="2:16" s="87" customFormat="1" ht="15">
      <c r="B80" s="125" t="s">
        <v>270</v>
      </c>
      <c r="C80" s="221" t="s">
        <v>321</v>
      </c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89"/>
    </row>
    <row r="81" spans="2:60" s="87" customFormat="1" ht="15">
      <c r="B81" s="125"/>
      <c r="C81" s="220" t="s">
        <v>322</v>
      </c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89"/>
    </row>
    <row r="82" spans="2:60" s="87" customFormat="1" ht="59.25" customHeight="1">
      <c r="B82" s="125"/>
      <c r="C82" s="220" t="s">
        <v>323</v>
      </c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89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</row>
    <row r="83" spans="2:60" s="87" customFormat="1">
      <c r="B83" s="120"/>
      <c r="C83" s="220" t="s">
        <v>324</v>
      </c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89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</row>
    <row r="84" spans="2:60" s="87" customFormat="1">
      <c r="B84" s="120"/>
      <c r="C84" s="228" t="s">
        <v>325</v>
      </c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89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</row>
    <row r="85" spans="2:60" s="87" customFormat="1">
      <c r="B85" s="120"/>
      <c r="C85" s="228" t="s">
        <v>326</v>
      </c>
      <c r="D85" s="228"/>
      <c r="E85" s="228"/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89"/>
      <c r="S85" s="227" t="s">
        <v>327</v>
      </c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</row>
    <row r="86" spans="2:60" s="87" customFormat="1">
      <c r="B86" s="120"/>
      <c r="C86" s="222" t="s">
        <v>328</v>
      </c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89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</row>
    <row r="87" spans="2:60" s="87" customFormat="1" ht="30.75" customHeight="1">
      <c r="B87" s="120"/>
      <c r="C87" s="220" t="s">
        <v>329</v>
      </c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89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</row>
    <row r="88" spans="2:60" s="87" customFormat="1">
      <c r="B88" s="120"/>
      <c r="C88" s="220" t="s">
        <v>330</v>
      </c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89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</row>
    <row r="89" spans="2:60" s="87" customFormat="1" ht="45" customHeight="1">
      <c r="B89" s="125" t="s">
        <v>270</v>
      </c>
      <c r="C89" s="221" t="s">
        <v>331</v>
      </c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89"/>
    </row>
    <row r="90" spans="2:60" s="87" customFormat="1" ht="30" customHeight="1">
      <c r="B90" s="120"/>
      <c r="C90" s="220" t="s">
        <v>332</v>
      </c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89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</row>
    <row r="91" spans="2:60" s="87" customFormat="1" ht="45" customHeight="1">
      <c r="B91" s="120"/>
      <c r="C91" s="220" t="s">
        <v>333</v>
      </c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89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</row>
    <row r="92" spans="2:60" s="87" customFormat="1">
      <c r="B92" s="120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8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</row>
    <row r="93" spans="2:60" s="87" customFormat="1">
      <c r="B93" s="120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8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</row>
    <row r="94" spans="2:60" s="87" customFormat="1">
      <c r="B94" s="120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8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</row>
    <row r="95" spans="2:60" s="87" customFormat="1">
      <c r="B95" s="120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8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</row>
    <row r="96" spans="2:60" s="87" customFormat="1" ht="15">
      <c r="B96" s="125" t="s">
        <v>270</v>
      </c>
      <c r="C96" s="221" t="s">
        <v>334</v>
      </c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89"/>
    </row>
    <row r="97" spans="2:16" s="87" customFormat="1">
      <c r="B97" s="88"/>
      <c r="P97" s="89"/>
    </row>
    <row r="98" spans="2:16" s="87" customFormat="1">
      <c r="B98" s="88"/>
      <c r="P98" s="89"/>
    </row>
    <row r="99" spans="2:16">
      <c r="B99" s="88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9"/>
    </row>
    <row r="100" spans="2:16">
      <c r="B100" s="88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9"/>
    </row>
    <row r="101" spans="2:16">
      <c r="B101" s="88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9"/>
    </row>
    <row r="102" spans="2:16">
      <c r="B102" s="88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9"/>
    </row>
    <row r="103" spans="2:16">
      <c r="B103" s="88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9"/>
    </row>
    <row r="104" spans="2:16">
      <c r="B104" s="88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9"/>
    </row>
    <row r="105" spans="2:16">
      <c r="B105" s="88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9"/>
    </row>
    <row r="106" spans="2:16">
      <c r="B106" s="88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9"/>
    </row>
    <row r="107" spans="2:16">
      <c r="B107" s="88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9"/>
    </row>
    <row r="108" spans="2:16">
      <c r="B108" s="88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9"/>
    </row>
    <row r="109" spans="2:16">
      <c r="B109" s="88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9"/>
    </row>
    <row r="110" spans="2:16">
      <c r="B110" s="88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9"/>
    </row>
    <row r="111" spans="2:16">
      <c r="B111" s="88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9"/>
    </row>
    <row r="112" spans="2:16">
      <c r="B112" s="88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9"/>
    </row>
    <row r="113" spans="2:16">
      <c r="B113" s="88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9"/>
    </row>
    <row r="114" spans="2:16" ht="15" thickBot="1">
      <c r="B114" s="130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2"/>
    </row>
    <row r="115" spans="2:16" ht="15" thickTop="1"/>
  </sheetData>
  <mergeCells count="58">
    <mergeCell ref="C91:O91"/>
    <mergeCell ref="S91:BH91"/>
    <mergeCell ref="C96:O96"/>
    <mergeCell ref="C87:O87"/>
    <mergeCell ref="S87:BH87"/>
    <mergeCell ref="C88:O88"/>
    <mergeCell ref="S88:BH88"/>
    <mergeCell ref="C89:O89"/>
    <mergeCell ref="C90:O90"/>
    <mergeCell ref="S90:BH90"/>
    <mergeCell ref="C84:O84"/>
    <mergeCell ref="S84:BH84"/>
    <mergeCell ref="C85:O85"/>
    <mergeCell ref="S85:BH85"/>
    <mergeCell ref="C86:O86"/>
    <mergeCell ref="S86:BH86"/>
    <mergeCell ref="C83:O83"/>
    <mergeCell ref="S83:BH83"/>
    <mergeCell ref="C69:O69"/>
    <mergeCell ref="C70:O70"/>
    <mergeCell ref="C71:O71"/>
    <mergeCell ref="C72:O72"/>
    <mergeCell ref="C73:O73"/>
    <mergeCell ref="C78:O78"/>
    <mergeCell ref="C79:O79"/>
    <mergeCell ref="C80:O80"/>
    <mergeCell ref="C81:O81"/>
    <mergeCell ref="C82:O82"/>
    <mergeCell ref="S82:BH82"/>
    <mergeCell ref="C60:O60"/>
    <mergeCell ref="C61:O61"/>
    <mergeCell ref="C66:O66"/>
    <mergeCell ref="C67:O67"/>
    <mergeCell ref="C68:O68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hydrangea 2022</vt:lpstr>
      <vt:lpstr>Условия работы</vt:lpstr>
      <vt:lpstr>gurt</vt:lpstr>
      <vt:lpstr>pr</vt:lpstr>
      <vt:lpstr>'hydrangea 2022'!tab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cp:lastModifiedBy>Diana</cp:lastModifiedBy>
  <dcterms:created xsi:type="dcterms:W3CDTF">2021-07-12T06:18:12Z</dcterms:created>
  <dcterms:modified xsi:type="dcterms:W3CDTF">2021-11-09T09:05:08Z</dcterms:modified>
</cp:coreProperties>
</file>